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60" yWindow="150" windowWidth="10200" windowHeight="7845"/>
  </bookViews>
  <sheets>
    <sheet name="от 2-х старт" sheetId="1" r:id="rId1"/>
    <sheet name="от 2-х промежуток" sheetId="2" r:id="rId2"/>
    <sheet name="от 2-х итог" sheetId="3" r:id="rId3"/>
  </sheets>
  <definedNames>
    <definedName name="_xlnm._FilterDatabase" localSheetId="2" hidden="1">'от 2-х итог'!$AJ$1:$AJ$28</definedName>
    <definedName name="_xlnm._FilterDatabase" localSheetId="1" hidden="1">'от 2-х промежуток'!$AI$2:$AI$24</definedName>
    <definedName name="_xlnm._FilterDatabase" localSheetId="0" hidden="1">'от 2-х старт'!$Q$7:$Q$14</definedName>
  </definedNames>
  <calcPr calcId="144525"/>
</workbook>
</file>

<file path=xl/calcChain.xml><?xml version="1.0" encoding="utf-8"?>
<calcChain xmlns="http://schemas.openxmlformats.org/spreadsheetml/2006/main">
  <c r="AJ15" i="3" l="1"/>
  <c r="AG15" i="3"/>
  <c r="X15" i="3"/>
  <c r="R15" i="3"/>
  <c r="J15" i="3"/>
  <c r="AJ14" i="3"/>
  <c r="AG14" i="3"/>
  <c r="X14" i="3"/>
  <c r="R14" i="3"/>
  <c r="J14" i="3"/>
  <c r="AJ13" i="3"/>
  <c r="AG13" i="3"/>
  <c r="X13" i="3"/>
  <c r="R13" i="3"/>
  <c r="J13" i="3"/>
  <c r="AI13" i="2"/>
  <c r="AF13" i="2" l="1"/>
  <c r="W13" i="2"/>
  <c r="Q13" i="2"/>
  <c r="AI12" i="2"/>
  <c r="AI10" i="2"/>
  <c r="AF12" i="2"/>
  <c r="AF10" i="2"/>
  <c r="W12" i="2"/>
  <c r="W10" i="2"/>
  <c r="Q12" i="2"/>
  <c r="Q10" i="2"/>
  <c r="J13" i="2"/>
  <c r="J12" i="2"/>
  <c r="J10" i="2"/>
  <c r="AA13" i="1"/>
  <c r="X13" i="1"/>
  <c r="Q13" i="1"/>
  <c r="AA12" i="1"/>
  <c r="X12" i="1"/>
  <c r="Q12" i="1"/>
  <c r="J13" i="1"/>
  <c r="J12" i="1"/>
  <c r="AE16" i="3" l="1"/>
  <c r="AE12" i="3"/>
  <c r="AF12" i="3" s="1"/>
  <c r="AG12" i="3" s="1"/>
  <c r="V16" i="3"/>
  <c r="W16" i="3" s="1"/>
  <c r="X16" i="3" s="1"/>
  <c r="V12" i="3"/>
  <c r="W12" i="3" s="1"/>
  <c r="X12" i="3" s="1"/>
  <c r="P16" i="3"/>
  <c r="Q16" i="3" s="1"/>
  <c r="R16" i="3" s="1"/>
  <c r="P12" i="3"/>
  <c r="Q12" i="3" s="1"/>
  <c r="R12" i="3" s="1"/>
  <c r="H16" i="3"/>
  <c r="I16" i="3" s="1"/>
  <c r="J16" i="3" s="1"/>
  <c r="H12" i="3"/>
  <c r="I12" i="3" s="1"/>
  <c r="J12" i="3" s="1"/>
  <c r="AD14" i="2"/>
  <c r="AD11" i="2"/>
  <c r="AE11" i="2" s="1"/>
  <c r="AF11" i="2" s="1"/>
  <c r="U14" i="2"/>
  <c r="V14" i="2" s="1"/>
  <c r="W14" i="2" s="1"/>
  <c r="U11" i="2"/>
  <c r="V11" i="2" s="1"/>
  <c r="W11" i="2" s="1"/>
  <c r="H14" i="2"/>
  <c r="I14" i="2" s="1"/>
  <c r="J14" i="2" s="1"/>
  <c r="H11" i="2"/>
  <c r="I11" i="2" s="1"/>
  <c r="J11" i="2" s="1"/>
  <c r="V14" i="1"/>
  <c r="W14" i="1" s="1"/>
  <c r="X14" i="1" s="1"/>
  <c r="V11" i="1"/>
  <c r="V10" i="1"/>
  <c r="W10" i="1" s="1"/>
  <c r="X10" i="1" s="1"/>
  <c r="O14" i="1"/>
  <c r="P14" i="1" s="1"/>
  <c r="Q14" i="1" s="1"/>
  <c r="O11" i="1"/>
  <c r="P11" i="1" s="1"/>
  <c r="Q11" i="1" s="1"/>
  <c r="O10" i="1"/>
  <c r="P10" i="1" s="1"/>
  <c r="Q10" i="1" s="1"/>
  <c r="AH16" i="3" l="1"/>
  <c r="AI16" i="3" s="1"/>
  <c r="AJ16" i="3" s="1"/>
  <c r="AH12" i="3"/>
  <c r="AI12" i="3" s="1"/>
  <c r="AJ12" i="3" s="1"/>
  <c r="AF16" i="3"/>
  <c r="AG16" i="3" s="1"/>
  <c r="AE14" i="2"/>
  <c r="AF14" i="2" s="1"/>
  <c r="W11" i="1"/>
  <c r="X11" i="1" s="1"/>
  <c r="AI23" i="3"/>
  <c r="AF18" i="3"/>
  <c r="W18" i="3"/>
  <c r="Q18" i="3"/>
  <c r="I18" i="3"/>
  <c r="AH21" i="2"/>
  <c r="AE16" i="2"/>
  <c r="V16" i="2"/>
  <c r="P16" i="2"/>
  <c r="I16" i="2"/>
  <c r="Z21" i="1"/>
  <c r="W16" i="1"/>
  <c r="P16" i="1"/>
  <c r="I16" i="1"/>
  <c r="I10" i="1" l="1"/>
  <c r="J10" i="1" s="1"/>
  <c r="I11" i="1"/>
  <c r="J11" i="1" s="1"/>
  <c r="I14" i="1"/>
  <c r="J14" i="1" s="1"/>
  <c r="I9" i="1"/>
  <c r="J9" i="1" s="1"/>
  <c r="I19" i="1" l="1"/>
  <c r="J19" i="1" s="1"/>
  <c r="I18" i="1"/>
  <c r="J18" i="1" s="1"/>
  <c r="I17" i="1"/>
  <c r="J17" i="1" s="1"/>
  <c r="AE11" i="3"/>
  <c r="AF11" i="3" s="1"/>
  <c r="AG11" i="3" s="1"/>
  <c r="V11" i="3"/>
  <c r="P11" i="3"/>
  <c r="H11" i="3"/>
  <c r="I11" i="3" s="1"/>
  <c r="O11" i="2"/>
  <c r="O14" i="2"/>
  <c r="AG14" i="2" s="1"/>
  <c r="AI14" i="2" s="1"/>
  <c r="AD9" i="2"/>
  <c r="U9" i="2"/>
  <c r="O9" i="2"/>
  <c r="P9" i="2" s="1"/>
  <c r="Q9" i="2" s="1"/>
  <c r="H9" i="2"/>
  <c r="H9" i="1"/>
  <c r="O9" i="1"/>
  <c r="P9" i="1" s="1"/>
  <c r="V9" i="1"/>
  <c r="H10" i="1"/>
  <c r="Y10" i="1" s="1"/>
  <c r="Z10" i="1" s="1"/>
  <c r="AA10" i="1" s="1"/>
  <c r="H11" i="1"/>
  <c r="Y11" i="1" s="1"/>
  <c r="Z11" i="1" s="1"/>
  <c r="AA11" i="1" s="1"/>
  <c r="H14" i="1"/>
  <c r="Y14" i="1" s="1"/>
  <c r="Z14" i="1" s="1"/>
  <c r="AA14" i="1" s="1"/>
  <c r="W11" i="3" l="1"/>
  <c r="X11" i="3" s="1"/>
  <c r="Q11" i="3"/>
  <c r="R11" i="3" s="1"/>
  <c r="AE9" i="2"/>
  <c r="AF9" i="2" s="1"/>
  <c r="V9" i="2"/>
  <c r="W9" i="2" s="1"/>
  <c r="P11" i="2"/>
  <c r="Q11" i="2" s="1"/>
  <c r="AG11" i="2"/>
  <c r="AH11" i="2" s="1"/>
  <c r="AI11" i="2" s="1"/>
  <c r="I9" i="2"/>
  <c r="J9" i="2" s="1"/>
  <c r="W9" i="1"/>
  <c r="X9" i="1" s="1"/>
  <c r="Y9" i="1"/>
  <c r="Z9" i="1" s="1"/>
  <c r="AA9" i="1" s="1"/>
  <c r="AF20" i="3"/>
  <c r="AG20" i="3" s="1"/>
  <c r="AF21" i="3"/>
  <c r="AG21" i="3" s="1"/>
  <c r="AF19" i="3"/>
  <c r="AG19" i="3" s="1"/>
  <c r="J11" i="3"/>
  <c r="AH11" i="3"/>
  <c r="AG9" i="2"/>
  <c r="P14" i="2"/>
  <c r="Q14" i="2" s="1"/>
  <c r="Q9" i="1"/>
  <c r="W20" i="3" l="1"/>
  <c r="X20" i="3" s="1"/>
  <c r="W21" i="3"/>
  <c r="X21" i="3" s="1"/>
  <c r="W19" i="3"/>
  <c r="X19" i="3" s="1"/>
  <c r="Q21" i="3"/>
  <c r="R21" i="3" s="1"/>
  <c r="Q19" i="3"/>
  <c r="R19" i="3" s="1"/>
  <c r="Q20" i="3"/>
  <c r="R20" i="3" s="1"/>
  <c r="AI11" i="3"/>
  <c r="AJ11" i="3" s="1"/>
  <c r="AE19" i="2"/>
  <c r="AF19" i="2" s="1"/>
  <c r="AE17" i="2"/>
  <c r="AF17" i="2" s="1"/>
  <c r="AE18" i="2"/>
  <c r="AF18" i="2" s="1"/>
  <c r="V19" i="2"/>
  <c r="W19" i="2" s="1"/>
  <c r="V18" i="2"/>
  <c r="W18" i="2" s="1"/>
  <c r="V17" i="2"/>
  <c r="W17" i="2" s="1"/>
  <c r="AH9" i="2"/>
  <c r="AI9" i="2" s="1"/>
  <c r="W19" i="1"/>
  <c r="X19" i="1" s="1"/>
  <c r="W18" i="1"/>
  <c r="X18" i="1" s="1"/>
  <c r="W17" i="1"/>
  <c r="X17" i="1" s="1"/>
  <c r="I19" i="2"/>
  <c r="J19" i="2" s="1"/>
  <c r="I18" i="2"/>
  <c r="J18" i="2" s="1"/>
  <c r="P19" i="2"/>
  <c r="Q19" i="2" s="1"/>
  <c r="P18" i="2"/>
  <c r="Q18" i="2" s="1"/>
  <c r="P17" i="2"/>
  <c r="Q17" i="2" s="1"/>
  <c r="P19" i="1"/>
  <c r="Q19" i="1" s="1"/>
  <c r="P18" i="1"/>
  <c r="Q18" i="1" s="1"/>
  <c r="P17" i="1"/>
  <c r="Q17" i="1" s="1"/>
  <c r="Z24" i="1"/>
  <c r="AA24" i="1" s="1"/>
  <c r="Z23" i="1"/>
  <c r="AA23" i="1" s="1"/>
  <c r="Z22" i="1"/>
  <c r="AA22" i="1" s="1"/>
  <c r="I21" i="3"/>
  <c r="J21" i="3" s="1"/>
  <c r="I20" i="3"/>
  <c r="J20" i="3" s="1"/>
  <c r="I19" i="3"/>
  <c r="J19" i="3" s="1"/>
  <c r="I17" i="2"/>
  <c r="J17" i="2" s="1"/>
  <c r="AI25" i="3" l="1"/>
  <c r="AJ25" i="3" s="1"/>
  <c r="AI24" i="3"/>
  <c r="AJ24" i="3" s="1"/>
  <c r="AI26" i="3"/>
  <c r="AJ26" i="3" s="1"/>
  <c r="AH22" i="2"/>
  <c r="AI22" i="2" s="1"/>
  <c r="AH23" i="2"/>
  <c r="AI23" i="2" s="1"/>
  <c r="AH24" i="2"/>
  <c r="AI24" i="2" s="1"/>
</calcChain>
</file>

<file path=xl/sharedStrings.xml><?xml version="1.0" encoding="utf-8"?>
<sst xmlns="http://schemas.openxmlformats.org/spreadsheetml/2006/main" count="229" uniqueCount="89">
  <si>
    <t xml:space="preserve">Лист наблюдения  </t>
  </si>
  <si>
    <t>Образовательная область "Творчество"</t>
  </si>
  <si>
    <t>№</t>
  </si>
  <si>
    <t>Ф.И.ребенка</t>
  </si>
  <si>
    <t>Рисование</t>
  </si>
  <si>
    <t>Лепка</t>
  </si>
  <si>
    <t>Аппликация</t>
  </si>
  <si>
    <t>Музыка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</si>
  <si>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</si>
  <si>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</si>
  <si>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</si>
  <si>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</si>
  <si>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средний</t>
  </si>
  <si>
    <t>уровень</t>
  </si>
  <si>
    <t>общее</t>
  </si>
  <si>
    <t>к-во</t>
  </si>
  <si>
    <t xml:space="preserve"> уровень</t>
  </si>
  <si>
    <t>І ур</t>
  </si>
  <si>
    <t>ІІ ур</t>
  </si>
  <si>
    <t>ІІІ ур</t>
  </si>
  <si>
    <t>Всего детей</t>
  </si>
  <si>
    <t>А (всего детей)</t>
  </si>
  <si>
    <t xml:space="preserve">Б (I уровень) </t>
  </si>
  <si>
    <t xml:space="preserve">В (II уровень) </t>
  </si>
  <si>
    <t>Г (III уровень)</t>
  </si>
  <si>
    <t>І уровень</t>
  </si>
  <si>
    <t>ІІ уровень</t>
  </si>
  <si>
    <t>ІІІ уровень</t>
  </si>
  <si>
    <t xml:space="preserve">Б (I уровень)  </t>
  </si>
  <si>
    <t>В (II уровень)</t>
  </si>
  <si>
    <t xml:space="preserve">результатов диагностики стартового контроля в младшей группе (от 2 лет) </t>
  </si>
  <si>
    <t xml:space="preserve">результатов диагностики промежуточного контроля в младшей группе (от 2 лет) </t>
  </si>
  <si>
    <t xml:space="preserve">результатов диагностики итогового контроля в младшей группе (от 2 лет) </t>
  </si>
  <si>
    <t>2-Т.2 рисует цветными карандашами, фломастерами, гуашью четырех цветов;</t>
  </si>
  <si>
    <t>2-Т.3 наносит красками штрихи, мазки, полоски на листе бумаги;</t>
  </si>
  <si>
    <t>2-Т.6 лепит предметы путем соединения разных форм (грибок на ножке);</t>
  </si>
  <si>
    <t>2-Т.7 соотносит вылепленные формы со знакомыми ему предметами;</t>
  </si>
  <si>
    <t>2-Т.12 умеет передавать веселый характер плясовой мелодии несложными движениями:
притопывает, переступает с ноги на ногу, хлопает в ладоши, поворачивает кисти рук,
кружится на месте.</t>
  </si>
  <si>
    <t>2-Т.11 выполняет игровые действия под музыкальное сопровождение;</t>
  </si>
  <si>
    <t xml:space="preserve">2-Т.10 слушает песни в исполнении взрослого; </t>
  </si>
  <si>
    <t>2-Т.9 умеет ходить под музыку;</t>
  </si>
  <si>
    <t>2-Т.8 комбинировать полученные формы по показу воспитателя</t>
  </si>
  <si>
    <t>2-Т.7 лепить плоские круглые формы;</t>
  </si>
  <si>
    <t>2-Т.6 имеет первоначальные навыки работы с глиной и пластилином;</t>
  </si>
  <si>
    <t>2-Т.5 умеет скатывать глину между ладонями;</t>
  </si>
  <si>
    <t>2-Т.4 аккуратно наносит ладошкой хлопки по бумаге</t>
  </si>
  <si>
    <t>2-Т.3 ритмично заполняет лист бумаги яркими пятнами, мазками;</t>
  </si>
  <si>
    <t>2-Т.2 эмоционально реагирует на яркие цвета красок;</t>
  </si>
  <si>
    <t>2-Т.1 проявляет желание рисовать карандашами, фломастерами;</t>
  </si>
  <si>
    <t>2-Т.1 умеет изображать предметы, похожие на округлую, удлиненную формы;</t>
  </si>
  <si>
    <t>2-Т.2 знает свойство бумаги; правильно держит карандаш (тремя пальцами);</t>
  </si>
  <si>
    <t>2-Т.3 различает цвета и правильно называет их;</t>
  </si>
  <si>
    <t>2-Т.4 радуется своим рисункам, называет то, что на нем изображено</t>
  </si>
  <si>
    <t>2-Т.5 знает свойства глины, пластилина</t>
  </si>
  <si>
    <t>2-Т.7 владеет простейшими приемами лепки (отрывать куски от большого кома,
соединять их в одно целое, самостоятельно скатывать глину);</t>
  </si>
  <si>
    <t>2-Т.8 лепит предметы путем соединения шариков одинаковой и разной величины.</t>
  </si>
  <si>
    <t xml:space="preserve">2-Т.9 умеет выкладывать и составлять на листе бумаги из геометрических форм
простейшие фигуры (машина, дом, снеговик);
</t>
  </si>
  <si>
    <t>2-Т.10 выкладывает и составляет простые композиции на фланелеграфе;</t>
  </si>
  <si>
    <t>2-Т.11 радуется выполненной работе.</t>
  </si>
  <si>
    <t>2-Т.12 различает характер музыкальных произведений (спокойные и веселые песни,
пьесы и так далее.);</t>
  </si>
  <si>
    <t>2-Т.13 понимает и эмоционально реагирует на содержание (о ком, о чем поется);</t>
  </si>
  <si>
    <t>2-Т.14 подпевает фразы в песне (совместно со взрослым), воспроизводит движения,
показываемые взрослым (хлопает, притоптывает ногой, делает повороты
кистями рук);</t>
  </si>
  <si>
    <t>2-Т.15 начинает и заканчивает движения с началом и окончанием музыки (зайка
прыгает, бабочки летают);</t>
  </si>
  <si>
    <t>2-Т.16 выполняет плясовые движения в кругу с характером музыки или содержания
песни;</t>
  </si>
  <si>
    <t>2-Т.17 называет некоторые музыкальные инструменты (барабан, бубен, погремушка
и другие.).</t>
  </si>
  <si>
    <t>2-Т.1 владеет первоначальной техникой рисования на бумаге и на песке (проводит
вращательные непрерывные линии);</t>
  </si>
  <si>
    <t>2-Т.4 владеет пространственной ориентировкой на листе бумаги</t>
  </si>
  <si>
    <t>2-Т.5 умеет сплющивать шарик между ладонями, делать пальцами углубления на
поверхности (печенье для куклы);</t>
  </si>
  <si>
    <t>2-Т.8 знает и применяет технические навыки при лепке</t>
  </si>
  <si>
    <t>2-Т.9 проявляет радость при рассматривании народных игрушек, делится впечатлениями
о выполненной работе.</t>
  </si>
  <si>
    <t>2-Т.10 располагает на фланелеграфе предметы путем соединения разных форм (шарик на
ниточке, домик);</t>
  </si>
  <si>
    <t>2-Т.11 умеет дорисовывать элемент к готовому силуэту (котенку дорисовать хвостик);</t>
  </si>
  <si>
    <t>2-Т.12 знает и применяет первоначальные технические навыки; выкладывает
симметричные фигуры на листе бумаги.</t>
  </si>
  <si>
    <t>2-Т.13 узнает знакомые песни и различает высоту звуков;</t>
  </si>
  <si>
    <t>2-Т.14 понимает смысл песни;</t>
  </si>
  <si>
    <t>2-Т.15 проявляет желание петь совместно со взрослыми;</t>
  </si>
  <si>
    <t>2-Т.16 называет музыкальные инструменты (погремушка, барабан, бубен, домбра);</t>
  </si>
  <si>
    <t xml:space="preserve">2-Т.17 различает высокое и низкое звучание музыкальной фразы, правильно передает ритм
и отдельные интонации мелодии, запоминает слова песни;
</t>
  </si>
  <si>
    <t>2-Т.18 двигается в соответствии с характером музыки</t>
  </si>
  <si>
    <t xml:space="preserve">Учебный год: _2021-2022___________       Группа:_______младшая______________     Дата проведения:____5.09.2021_______ </t>
  </si>
  <si>
    <t xml:space="preserve">Учебный год: __________2021-2022__       Группа:___________младшая__________     Дата проведения:_4.01.2022__________ </t>
  </si>
  <si>
    <t xml:space="preserve">Учебный год: 2021-2022____________       Группа:_____младщая ________________     Дата проведения:_____5.05.2022______ </t>
  </si>
  <si>
    <t>Дедуренко Родион</t>
  </si>
  <si>
    <t>Алпысбаева Амели</t>
  </si>
  <si>
    <t>Койбагарова Индира</t>
  </si>
  <si>
    <t>Құдайберген Медина</t>
  </si>
  <si>
    <t xml:space="preserve">Турежанова Айнур </t>
  </si>
  <si>
    <t>Турежанова Айгуль</t>
  </si>
  <si>
    <t>Турежанова Айнур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</si>
</sst>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2" fillId="2" borderId="1" xfId="0" applyFont="1" applyFill="1" applyBorder="1"/>
    <xf numFmtId="0" fontId="1" fillId="2" borderId="1" xfId="0" applyFont="1" applyFill="1" applyBorder="1"/>
    <xf numFmtId="0" fontId="2" fillId="3" borderId="1" xfId="0" applyFont="1" applyFill="1" applyBorder="1"/>
    <xf numFmtId="0" fontId="1" fillId="3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/>
    </xf>
    <xf numFmtId="0" fontId="1" fillId="2" borderId="5" xfId="0" applyFont="1" applyFill="1" applyBorder="1" applyAlignment="1">
      <alignment horizontal="center" vertical="center" textRotation="90"/>
    </xf>
    <xf numFmtId="0" fontId="1" fillId="3" borderId="2" xfId="0" applyFont="1" applyFill="1" applyBorder="1" applyAlignment="1">
      <alignment horizontal="center" vertical="center" textRotation="90"/>
    </xf>
    <xf numFmtId="0" fontId="1" fillId="3" borderId="5" xfId="0" applyFont="1" applyFill="1" applyBorder="1" applyAlignment="1">
      <alignment horizontal="center" vertical="center" textRotation="90"/>
    </xf>
    <xf numFmtId="0" fontId="1" fillId="4" borderId="2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C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78"/>
  <sheetViews>
    <sheetView tabSelected="1" zoomScale="70" zoomScaleNormal="70" workbookViewId="0">
      <selection activeCell="AA13" sqref="AA13"/>
    </sheetView>
  </sheetViews>
  <sheetFormatPr defaultRowHeight="15" x14ac:dyDescent="0.25"/>
  <cols>
    <col min="2" max="2" width="3.5703125" customWidth="1"/>
    <col min="3" max="3" width="20.85546875" customWidth="1"/>
    <col min="4" max="4" width="9.5703125" customWidth="1"/>
    <col min="5" max="5" width="6.85546875" customWidth="1"/>
    <col min="6" max="6" width="6.140625" customWidth="1"/>
    <col min="7" max="7" width="6.7109375" customWidth="1"/>
    <col min="8" max="8" width="6.42578125" customWidth="1"/>
    <col min="9" max="9" width="5.42578125" customWidth="1"/>
    <col min="10" max="10" width="9.85546875" customWidth="1"/>
    <col min="11" max="11" width="10.28515625" customWidth="1"/>
    <col min="12" max="12" width="8.140625" customWidth="1"/>
    <col min="13" max="13" width="7" customWidth="1"/>
    <col min="14" max="14" width="6" customWidth="1"/>
    <col min="15" max="16" width="4.42578125" customWidth="1"/>
    <col min="17" max="17" width="9.42578125" customWidth="1"/>
    <col min="18" max="18" width="7.28515625" customWidth="1"/>
    <col min="19" max="19" width="6.42578125" customWidth="1"/>
    <col min="20" max="20" width="6.5703125" customWidth="1"/>
    <col min="21" max="21" width="18.5703125" customWidth="1"/>
    <col min="22" max="22" width="6.5703125" customWidth="1"/>
    <col min="23" max="23" width="4.42578125" customWidth="1"/>
    <col min="24" max="24" width="8.85546875" customWidth="1"/>
    <col min="27" max="27" width="12.140625" customWidth="1"/>
  </cols>
  <sheetData>
    <row r="2" spans="1:28" x14ac:dyDescent="0.25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</row>
    <row r="3" spans="1:28" x14ac:dyDescent="0.25">
      <c r="A3" s="16" t="s">
        <v>30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</row>
    <row r="4" spans="1:28" x14ac:dyDescent="0.25">
      <c r="A4" s="16" t="s">
        <v>79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</row>
    <row r="6" spans="1:28" x14ac:dyDescent="0.25">
      <c r="B6" s="31" t="s">
        <v>1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3"/>
    </row>
    <row r="7" spans="1:28" ht="38.25" customHeight="1" x14ac:dyDescent="0.25">
      <c r="B7" s="29" t="s">
        <v>2</v>
      </c>
      <c r="C7" s="29" t="s">
        <v>3</v>
      </c>
      <c r="D7" s="34" t="s">
        <v>4</v>
      </c>
      <c r="E7" s="35"/>
      <c r="F7" s="35"/>
      <c r="G7" s="36"/>
      <c r="H7" s="23" t="s">
        <v>14</v>
      </c>
      <c r="I7" s="25" t="s">
        <v>12</v>
      </c>
      <c r="J7" s="27" t="s">
        <v>13</v>
      </c>
      <c r="K7" s="37" t="s">
        <v>5</v>
      </c>
      <c r="L7" s="38"/>
      <c r="M7" s="38"/>
      <c r="N7" s="38"/>
      <c r="O7" s="23" t="s">
        <v>14</v>
      </c>
      <c r="P7" s="25" t="s">
        <v>12</v>
      </c>
      <c r="Q7" s="27" t="s">
        <v>13</v>
      </c>
      <c r="R7" s="37" t="s">
        <v>7</v>
      </c>
      <c r="S7" s="38"/>
      <c r="T7" s="38"/>
      <c r="U7" s="38"/>
      <c r="V7" s="23" t="s">
        <v>14</v>
      </c>
      <c r="W7" s="25" t="s">
        <v>12</v>
      </c>
      <c r="X7" s="27" t="s">
        <v>13</v>
      </c>
      <c r="Y7" s="17" t="s">
        <v>8</v>
      </c>
      <c r="Z7" s="19" t="s">
        <v>9</v>
      </c>
      <c r="AA7" s="21" t="s">
        <v>10</v>
      </c>
    </row>
    <row r="8" spans="1:28" ht="225" customHeight="1" x14ac:dyDescent="0.25">
      <c r="B8" s="30"/>
      <c r="C8" s="30"/>
      <c r="D8" s="12" t="s">
        <v>48</v>
      </c>
      <c r="E8" s="12" t="s">
        <v>47</v>
      </c>
      <c r="F8" s="12" t="s">
        <v>46</v>
      </c>
      <c r="G8" s="12" t="s">
        <v>45</v>
      </c>
      <c r="H8" s="24"/>
      <c r="I8" s="26"/>
      <c r="J8" s="28"/>
      <c r="K8" s="12" t="s">
        <v>44</v>
      </c>
      <c r="L8" s="12" t="s">
        <v>43</v>
      </c>
      <c r="M8" s="12" t="s">
        <v>42</v>
      </c>
      <c r="N8" s="12" t="s">
        <v>41</v>
      </c>
      <c r="O8" s="24"/>
      <c r="P8" s="26"/>
      <c r="Q8" s="28"/>
      <c r="R8" s="12" t="s">
        <v>40</v>
      </c>
      <c r="S8" s="12" t="s">
        <v>39</v>
      </c>
      <c r="T8" s="12" t="s">
        <v>38</v>
      </c>
      <c r="U8" s="12" t="s">
        <v>37</v>
      </c>
      <c r="V8" s="24"/>
      <c r="W8" s="26"/>
      <c r="X8" s="28"/>
      <c r="Y8" s="18"/>
      <c r="Z8" s="20"/>
      <c r="AA8" s="22"/>
    </row>
    <row r="9" spans="1:28" x14ac:dyDescent="0.25">
      <c r="B9" s="1">
        <v>1</v>
      </c>
      <c r="C9" s="1" t="s">
        <v>83</v>
      </c>
      <c r="D9" s="1">
        <v>2</v>
      </c>
      <c r="E9" s="1">
        <v>1</v>
      </c>
      <c r="F9" s="1">
        <v>1</v>
      </c>
      <c r="G9" s="1">
        <v>1</v>
      </c>
      <c r="H9" s="4">
        <f>SUM(D9:G9)</f>
        <v>5</v>
      </c>
      <c r="I9" s="6">
        <f>AVERAGE(D9:G9)</f>
        <v>1.25</v>
      </c>
      <c r="J9" s="11" t="str">
        <f t="shared" ref="J9:J14" si="0">IF(D9="","",VLOOKUP(I9,$J$76:$K$78,2,TRUE))</f>
        <v>І ур</v>
      </c>
      <c r="K9" s="1">
        <v>1</v>
      </c>
      <c r="L9" s="1">
        <v>1</v>
      </c>
      <c r="M9" s="1">
        <v>2</v>
      </c>
      <c r="N9" s="1">
        <v>1</v>
      </c>
      <c r="O9" s="4">
        <f>SUM(K9:N9)</f>
        <v>5</v>
      </c>
      <c r="P9" s="6">
        <f>O9/4</f>
        <v>1.25</v>
      </c>
      <c r="Q9" s="11" t="str">
        <f t="shared" ref="Q9:Q14" si="1">IF(K9="","",VLOOKUP(P9,$J$76:$K$78,2,TRUE))</f>
        <v>І ур</v>
      </c>
      <c r="R9" s="1">
        <v>2</v>
      </c>
      <c r="S9" s="1">
        <v>2</v>
      </c>
      <c r="T9" s="1">
        <v>2</v>
      </c>
      <c r="U9" s="1">
        <v>2</v>
      </c>
      <c r="V9" s="4">
        <f>SUM(R9:U9)</f>
        <v>8</v>
      </c>
      <c r="W9" s="6">
        <f>V9/4</f>
        <v>2</v>
      </c>
      <c r="X9" s="11" t="str">
        <f t="shared" ref="X9:X14" si="2">IF(R9="","",VLOOKUP(W9,$J$76:$K$78,2,TRUE))</f>
        <v>ІІ ур</v>
      </c>
      <c r="Y9" s="5">
        <f>H9+O9+V9</f>
        <v>18</v>
      </c>
      <c r="Z9" s="7">
        <f>Y9/12</f>
        <v>1.5</v>
      </c>
      <c r="AA9" s="11" t="str">
        <f t="shared" ref="AA9:AA14" si="3">IF(U9="","",VLOOKUP(Z9,$J$76:$K$78,2,TRUE))</f>
        <v>І ур</v>
      </c>
    </row>
    <row r="10" spans="1:28" x14ac:dyDescent="0.25">
      <c r="B10" s="1">
        <v>2</v>
      </c>
      <c r="C10" s="1" t="s">
        <v>82</v>
      </c>
      <c r="D10" s="1">
        <v>2</v>
      </c>
      <c r="E10" s="1">
        <v>1</v>
      </c>
      <c r="F10" s="1">
        <v>1</v>
      </c>
      <c r="G10" s="1">
        <v>1</v>
      </c>
      <c r="H10" s="4">
        <f t="shared" ref="H10:H14" si="4">SUM(D10:G10)</f>
        <v>5</v>
      </c>
      <c r="I10" s="6">
        <f t="shared" ref="I10:I14" si="5">AVERAGE(D10:G10)</f>
        <v>1.25</v>
      </c>
      <c r="J10" s="11" t="str">
        <f t="shared" si="0"/>
        <v>І ур</v>
      </c>
      <c r="K10" s="1">
        <v>1</v>
      </c>
      <c r="L10" s="1">
        <v>1</v>
      </c>
      <c r="M10" s="1">
        <v>2</v>
      </c>
      <c r="N10" s="1">
        <v>1</v>
      </c>
      <c r="O10" s="4">
        <f t="shared" ref="O10:O14" si="6">SUM(K10:N10)</f>
        <v>5</v>
      </c>
      <c r="P10" s="6">
        <f t="shared" ref="P10:P14" si="7">O10/4</f>
        <v>1.25</v>
      </c>
      <c r="Q10" s="11" t="str">
        <f t="shared" si="1"/>
        <v>І ур</v>
      </c>
      <c r="R10" s="1">
        <v>2</v>
      </c>
      <c r="S10" s="1">
        <v>2</v>
      </c>
      <c r="T10" s="1">
        <v>2</v>
      </c>
      <c r="U10" s="1">
        <v>2</v>
      </c>
      <c r="V10" s="4">
        <f t="shared" ref="V10:V14" si="8">SUM(R10:U10)</f>
        <v>8</v>
      </c>
      <c r="W10" s="6">
        <f t="shared" ref="W10:W14" si="9">V10/4</f>
        <v>2</v>
      </c>
      <c r="X10" s="11" t="str">
        <f t="shared" si="2"/>
        <v>ІІ ур</v>
      </c>
      <c r="Y10" s="5">
        <f t="shared" ref="Y10:Y14" si="10">H10+O10+V10</f>
        <v>18</v>
      </c>
      <c r="Z10" s="7">
        <f t="shared" ref="Z10:Z14" si="11">Y10/12</f>
        <v>1.5</v>
      </c>
      <c r="AA10" s="11" t="str">
        <f t="shared" si="3"/>
        <v>І ур</v>
      </c>
    </row>
    <row r="11" spans="1:28" x14ac:dyDescent="0.25">
      <c r="B11" s="1">
        <v>3</v>
      </c>
      <c r="C11" s="1" t="s">
        <v>84</v>
      </c>
      <c r="D11" s="1">
        <v>2</v>
      </c>
      <c r="E11" s="1">
        <v>1</v>
      </c>
      <c r="F11" s="1">
        <v>1</v>
      </c>
      <c r="G11" s="1">
        <v>1</v>
      </c>
      <c r="H11" s="4">
        <f t="shared" si="4"/>
        <v>5</v>
      </c>
      <c r="I11" s="6">
        <f t="shared" si="5"/>
        <v>1.25</v>
      </c>
      <c r="J11" s="11" t="str">
        <f t="shared" si="0"/>
        <v>І ур</v>
      </c>
      <c r="K11" s="1">
        <v>1</v>
      </c>
      <c r="L11" s="1">
        <v>1</v>
      </c>
      <c r="M11" s="1">
        <v>2</v>
      </c>
      <c r="N11" s="1">
        <v>1</v>
      </c>
      <c r="O11" s="4">
        <f t="shared" si="6"/>
        <v>5</v>
      </c>
      <c r="P11" s="6">
        <f t="shared" si="7"/>
        <v>1.25</v>
      </c>
      <c r="Q11" s="11" t="str">
        <f t="shared" si="1"/>
        <v>І ур</v>
      </c>
      <c r="R11" s="1">
        <v>2</v>
      </c>
      <c r="S11" s="1">
        <v>2</v>
      </c>
      <c r="T11" s="1">
        <v>2</v>
      </c>
      <c r="U11" s="1">
        <v>2</v>
      </c>
      <c r="V11" s="4">
        <f t="shared" si="8"/>
        <v>8</v>
      </c>
      <c r="W11" s="6">
        <f t="shared" si="9"/>
        <v>2</v>
      </c>
      <c r="X11" s="11" t="str">
        <f t="shared" si="2"/>
        <v>ІІ ур</v>
      </c>
      <c r="Y11" s="5">
        <f t="shared" si="10"/>
        <v>18</v>
      </c>
      <c r="Z11" s="7">
        <f t="shared" si="11"/>
        <v>1.5</v>
      </c>
      <c r="AA11" s="11" t="str">
        <f t="shared" si="3"/>
        <v>І ур</v>
      </c>
    </row>
    <row r="12" spans="1:28" x14ac:dyDescent="0.25">
      <c r="B12" s="1">
        <v>4</v>
      </c>
      <c r="C12" s="1" t="s">
        <v>85</v>
      </c>
      <c r="D12" s="1">
        <v>2</v>
      </c>
      <c r="E12" s="1">
        <v>1</v>
      </c>
      <c r="F12" s="1">
        <v>1</v>
      </c>
      <c r="G12" s="1">
        <v>1</v>
      </c>
      <c r="H12" s="4">
        <v>5</v>
      </c>
      <c r="I12" s="6">
        <v>1.25</v>
      </c>
      <c r="J12" s="11" t="str">
        <f t="shared" si="0"/>
        <v>І ур</v>
      </c>
      <c r="K12" s="1">
        <v>1</v>
      </c>
      <c r="L12" s="1">
        <v>1</v>
      </c>
      <c r="M12" s="1">
        <v>2</v>
      </c>
      <c r="N12" s="1">
        <v>1</v>
      </c>
      <c r="O12" s="4">
        <v>5</v>
      </c>
      <c r="P12" s="6">
        <v>1.3</v>
      </c>
      <c r="Q12" s="11" t="str">
        <f t="shared" si="1"/>
        <v>І ур</v>
      </c>
      <c r="R12" s="1">
        <v>2</v>
      </c>
      <c r="S12" s="1">
        <v>2</v>
      </c>
      <c r="T12" s="1">
        <v>2</v>
      </c>
      <c r="U12" s="1">
        <v>2</v>
      </c>
      <c r="V12" s="4">
        <v>8</v>
      </c>
      <c r="W12" s="6">
        <v>2</v>
      </c>
      <c r="X12" s="11" t="str">
        <f t="shared" si="2"/>
        <v>ІІ ур</v>
      </c>
      <c r="Y12" s="5">
        <v>18</v>
      </c>
      <c r="Z12" s="7">
        <v>1.5</v>
      </c>
      <c r="AA12" s="11" t="str">
        <f t="shared" si="3"/>
        <v>І ур</v>
      </c>
    </row>
    <row r="13" spans="1:28" x14ac:dyDescent="0.25">
      <c r="B13" s="1">
        <v>5</v>
      </c>
      <c r="C13" s="1" t="s">
        <v>88</v>
      </c>
      <c r="D13" s="1">
        <v>2</v>
      </c>
      <c r="E13" s="1">
        <v>1</v>
      </c>
      <c r="F13" s="1">
        <v>1</v>
      </c>
      <c r="G13" s="1">
        <v>1</v>
      </c>
      <c r="H13" s="4">
        <v>5</v>
      </c>
      <c r="I13" s="6">
        <v>1.25</v>
      </c>
      <c r="J13" s="11" t="str">
        <f t="shared" si="0"/>
        <v>І ур</v>
      </c>
      <c r="K13" s="1">
        <v>1</v>
      </c>
      <c r="L13" s="1">
        <v>1</v>
      </c>
      <c r="M13" s="1">
        <v>2</v>
      </c>
      <c r="N13" s="1">
        <v>1</v>
      </c>
      <c r="O13" s="4">
        <v>5</v>
      </c>
      <c r="P13" s="6">
        <v>1.3</v>
      </c>
      <c r="Q13" s="11" t="str">
        <f t="shared" si="1"/>
        <v>І ур</v>
      </c>
      <c r="R13" s="1">
        <v>2</v>
      </c>
      <c r="S13" s="1">
        <v>2</v>
      </c>
      <c r="T13" s="1">
        <v>2</v>
      </c>
      <c r="U13" s="1">
        <v>2</v>
      </c>
      <c r="V13" s="4">
        <v>8</v>
      </c>
      <c r="W13" s="6">
        <v>2</v>
      </c>
      <c r="X13" s="11" t="str">
        <f t="shared" si="2"/>
        <v>ІІ ур</v>
      </c>
      <c r="Y13" s="5">
        <v>18</v>
      </c>
      <c r="Z13" s="7">
        <v>1.5</v>
      </c>
      <c r="AA13" s="11" t="str">
        <f t="shared" si="3"/>
        <v>І ур</v>
      </c>
    </row>
    <row r="14" spans="1:28" x14ac:dyDescent="0.25">
      <c r="B14" s="1">
        <v>6</v>
      </c>
      <c r="C14" s="1" t="s">
        <v>87</v>
      </c>
      <c r="D14" s="1">
        <v>2</v>
      </c>
      <c r="E14" s="1">
        <v>1</v>
      </c>
      <c r="F14" s="1">
        <v>1</v>
      </c>
      <c r="G14" s="1">
        <v>1</v>
      </c>
      <c r="H14" s="4">
        <f t="shared" si="4"/>
        <v>5</v>
      </c>
      <c r="I14" s="6">
        <f t="shared" si="5"/>
        <v>1.25</v>
      </c>
      <c r="J14" s="11" t="str">
        <f t="shared" si="0"/>
        <v>І ур</v>
      </c>
      <c r="K14" s="1">
        <v>1</v>
      </c>
      <c r="L14" s="1">
        <v>1</v>
      </c>
      <c r="M14" s="1">
        <v>2</v>
      </c>
      <c r="N14" s="1">
        <v>1</v>
      </c>
      <c r="O14" s="4">
        <f t="shared" si="6"/>
        <v>5</v>
      </c>
      <c r="P14" s="6">
        <f t="shared" si="7"/>
        <v>1.25</v>
      </c>
      <c r="Q14" s="11" t="str">
        <f t="shared" si="1"/>
        <v>І ур</v>
      </c>
      <c r="R14" s="1">
        <v>2</v>
      </c>
      <c r="S14" s="1">
        <v>2</v>
      </c>
      <c r="T14" s="1">
        <v>2</v>
      </c>
      <c r="U14" s="1">
        <v>2</v>
      </c>
      <c r="V14" s="4">
        <f t="shared" si="8"/>
        <v>8</v>
      </c>
      <c r="W14" s="6">
        <f t="shared" si="9"/>
        <v>2</v>
      </c>
      <c r="X14" s="11" t="str">
        <f t="shared" si="2"/>
        <v>ІІ ур</v>
      </c>
      <c r="Y14" s="5">
        <f t="shared" si="10"/>
        <v>18</v>
      </c>
      <c r="Z14" s="7">
        <f t="shared" si="11"/>
        <v>1.5</v>
      </c>
      <c r="AA14" s="11" t="str">
        <f t="shared" si="3"/>
        <v>І ур</v>
      </c>
    </row>
    <row r="15" spans="1:28" x14ac:dyDescent="0.25">
      <c r="B15" s="45"/>
      <c r="C15" s="45"/>
      <c r="D15" s="48"/>
      <c r="E15" s="49"/>
      <c r="F15" s="49"/>
      <c r="G15" s="49"/>
      <c r="H15" s="50"/>
      <c r="I15" s="1" t="s">
        <v>15</v>
      </c>
      <c r="J15" s="9" t="s">
        <v>11</v>
      </c>
      <c r="K15" s="48"/>
      <c r="L15" s="49"/>
      <c r="M15" s="49"/>
      <c r="N15" s="49"/>
      <c r="O15" s="50"/>
      <c r="P15" s="1" t="s">
        <v>15</v>
      </c>
      <c r="Q15" s="9" t="s">
        <v>11</v>
      </c>
      <c r="R15" s="48"/>
      <c r="S15" s="49"/>
      <c r="T15" s="49"/>
      <c r="U15" s="49"/>
      <c r="V15" s="50"/>
      <c r="W15" s="1" t="s">
        <v>15</v>
      </c>
      <c r="X15" s="9" t="s">
        <v>11</v>
      </c>
      <c r="Y15" s="2"/>
      <c r="Z15" s="2"/>
      <c r="AA15" s="2"/>
    </row>
    <row r="16" spans="1:28" x14ac:dyDescent="0.25">
      <c r="B16" s="46"/>
      <c r="C16" s="46"/>
      <c r="D16" s="48" t="s">
        <v>20</v>
      </c>
      <c r="E16" s="49"/>
      <c r="F16" s="49"/>
      <c r="G16" s="49"/>
      <c r="H16" s="50"/>
      <c r="I16" s="8">
        <f>COUNTA(C9:C14)</f>
        <v>6</v>
      </c>
      <c r="J16" s="8">
        <v>100</v>
      </c>
      <c r="K16" s="48" t="s">
        <v>20</v>
      </c>
      <c r="L16" s="49"/>
      <c r="M16" s="49"/>
      <c r="N16" s="49"/>
      <c r="O16" s="50"/>
      <c r="P16" s="8">
        <f>COUNTA(C9:C14)</f>
        <v>6</v>
      </c>
      <c r="Q16" s="8">
        <v>100</v>
      </c>
      <c r="R16" s="48" t="s">
        <v>20</v>
      </c>
      <c r="S16" s="49"/>
      <c r="T16" s="49"/>
      <c r="U16" s="49"/>
      <c r="V16" s="50"/>
      <c r="W16" s="8">
        <f>COUNTA(C9:C14)</f>
        <v>6</v>
      </c>
      <c r="X16" s="8">
        <v>100</v>
      </c>
      <c r="Y16" s="2"/>
      <c r="Z16" s="2"/>
      <c r="AA16" s="2"/>
    </row>
    <row r="17" spans="2:27" x14ac:dyDescent="0.25">
      <c r="B17" s="46"/>
      <c r="C17" s="46"/>
      <c r="D17" s="48" t="s">
        <v>25</v>
      </c>
      <c r="E17" s="49"/>
      <c r="F17" s="49"/>
      <c r="G17" s="49"/>
      <c r="H17" s="50"/>
      <c r="I17" s="10">
        <f>COUNTIF(J9:J14,"І ур")</f>
        <v>6</v>
      </c>
      <c r="J17" s="3">
        <f>(I17/I16)*100</f>
        <v>100</v>
      </c>
      <c r="K17" s="48" t="s">
        <v>25</v>
      </c>
      <c r="L17" s="49"/>
      <c r="M17" s="49"/>
      <c r="N17" s="49"/>
      <c r="O17" s="50"/>
      <c r="P17" s="10">
        <f>COUNTIF(Q9:Q14,"І ур")</f>
        <v>6</v>
      </c>
      <c r="Q17" s="3">
        <f>(P17/P16)*100</f>
        <v>100</v>
      </c>
      <c r="R17" s="48" t="s">
        <v>25</v>
      </c>
      <c r="S17" s="49"/>
      <c r="T17" s="49"/>
      <c r="U17" s="49"/>
      <c r="V17" s="50"/>
      <c r="W17" s="10">
        <f>COUNTIF(X9:X14,"І ур")</f>
        <v>0</v>
      </c>
      <c r="X17" s="3">
        <f>(W17/W16)*100</f>
        <v>0</v>
      </c>
      <c r="Y17" s="2"/>
      <c r="Z17" s="2"/>
      <c r="AA17" s="2"/>
    </row>
    <row r="18" spans="2:27" x14ac:dyDescent="0.25">
      <c r="B18" s="46"/>
      <c r="C18" s="46"/>
      <c r="D18" s="48" t="s">
        <v>26</v>
      </c>
      <c r="E18" s="49"/>
      <c r="F18" s="49"/>
      <c r="G18" s="49"/>
      <c r="H18" s="50"/>
      <c r="I18" s="10">
        <f>COUNTIF(J9:J14,"ІІ ур")</f>
        <v>0</v>
      </c>
      <c r="J18" s="3">
        <f>(I18/I16)*100</f>
        <v>0</v>
      </c>
      <c r="K18" s="48" t="s">
        <v>26</v>
      </c>
      <c r="L18" s="49"/>
      <c r="M18" s="49"/>
      <c r="N18" s="49"/>
      <c r="O18" s="50"/>
      <c r="P18" s="10">
        <f>COUNTIF(Q9:Q14,"ІІ ур")</f>
        <v>0</v>
      </c>
      <c r="Q18" s="3">
        <f>(P18/P16)*100</f>
        <v>0</v>
      </c>
      <c r="R18" s="48" t="s">
        <v>26</v>
      </c>
      <c r="S18" s="49"/>
      <c r="T18" s="49"/>
      <c r="U18" s="49"/>
      <c r="V18" s="50"/>
      <c r="W18" s="10">
        <f>COUNTIF(X9:X14,"ІІ ур")</f>
        <v>6</v>
      </c>
      <c r="X18" s="3">
        <f>(W18/W16)*100</f>
        <v>100</v>
      </c>
      <c r="Y18" s="2"/>
      <c r="Z18" s="2"/>
      <c r="AA18" s="2"/>
    </row>
    <row r="19" spans="2:27" x14ac:dyDescent="0.25">
      <c r="B19" s="46"/>
      <c r="C19" s="46"/>
      <c r="D19" s="48" t="s">
        <v>27</v>
      </c>
      <c r="E19" s="49"/>
      <c r="F19" s="49"/>
      <c r="G19" s="49"/>
      <c r="H19" s="50"/>
      <c r="I19" s="10">
        <f>COUNTIF(J9:J14,"ІІІ ур")</f>
        <v>0</v>
      </c>
      <c r="J19" s="3">
        <f>(I19/I16)*100</f>
        <v>0</v>
      </c>
      <c r="K19" s="48" t="s">
        <v>27</v>
      </c>
      <c r="L19" s="49"/>
      <c r="M19" s="49"/>
      <c r="N19" s="49"/>
      <c r="O19" s="50"/>
      <c r="P19" s="10">
        <f>COUNTIF(Q9:Q14,"ІІІ ур")</f>
        <v>0</v>
      </c>
      <c r="Q19" s="3">
        <f>(P19/P16)*100</f>
        <v>0</v>
      </c>
      <c r="R19" s="48" t="s">
        <v>27</v>
      </c>
      <c r="S19" s="49"/>
      <c r="T19" s="49"/>
      <c r="U19" s="49"/>
      <c r="V19" s="50"/>
      <c r="W19" s="10">
        <f>COUNTIF(X9:X14,"ІІІ ур")</f>
        <v>0</v>
      </c>
      <c r="X19" s="3">
        <f>(W19/W16)*100</f>
        <v>0</v>
      </c>
      <c r="Y19" s="2"/>
      <c r="Z19" s="2"/>
      <c r="AA19" s="2"/>
    </row>
    <row r="20" spans="2:27" x14ac:dyDescent="0.25">
      <c r="B20" s="46"/>
      <c r="C20" s="46"/>
      <c r="D20" s="48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50"/>
      <c r="Z20" s="1" t="s">
        <v>15</v>
      </c>
      <c r="AA20" s="9" t="s">
        <v>11</v>
      </c>
    </row>
    <row r="21" spans="2:27" x14ac:dyDescent="0.25">
      <c r="B21" s="46"/>
      <c r="C21" s="46"/>
      <c r="D21" s="42" t="s">
        <v>21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4"/>
      <c r="Z21" s="8">
        <f>COUNTA(C9:C14)</f>
        <v>6</v>
      </c>
      <c r="AA21" s="8">
        <v>100</v>
      </c>
    </row>
    <row r="22" spans="2:27" x14ac:dyDescent="0.25">
      <c r="B22" s="46"/>
      <c r="C22" s="46"/>
      <c r="D22" s="39" t="s">
        <v>22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1"/>
      <c r="Z22" s="10">
        <f>COUNTIF(AA9:AA14,"І ур")</f>
        <v>6</v>
      </c>
      <c r="AA22" s="3">
        <f>(Z22/Z21)*100</f>
        <v>100</v>
      </c>
    </row>
    <row r="23" spans="2:27" x14ac:dyDescent="0.25">
      <c r="B23" s="46"/>
      <c r="C23" s="46"/>
      <c r="D23" s="39" t="s">
        <v>23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1"/>
      <c r="Z23" s="10">
        <f>COUNTIF(AA9:AA14,"ІІ ур")</f>
        <v>0</v>
      </c>
      <c r="AA23" s="3">
        <f>(Z23/Z21)*100</f>
        <v>0</v>
      </c>
    </row>
    <row r="24" spans="2:27" x14ac:dyDescent="0.25">
      <c r="B24" s="47"/>
      <c r="C24" s="47"/>
      <c r="D24" s="39" t="s">
        <v>24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1"/>
      <c r="Z24" s="10">
        <f>COUNTIF(AA9:AA14,"ІІІ ур")</f>
        <v>0</v>
      </c>
      <c r="AA24" s="3">
        <f>(Z24/Z21)*100</f>
        <v>0</v>
      </c>
    </row>
    <row r="76" spans="10:11" x14ac:dyDescent="0.25">
      <c r="J76">
        <v>1</v>
      </c>
      <c r="K76" t="s">
        <v>17</v>
      </c>
    </row>
    <row r="77" spans="10:11" x14ac:dyDescent="0.25">
      <c r="J77">
        <v>1.6</v>
      </c>
      <c r="K77" t="s">
        <v>18</v>
      </c>
    </row>
    <row r="78" spans="10:11" x14ac:dyDescent="0.25">
      <c r="J78">
        <v>2.6</v>
      </c>
      <c r="K78" t="s">
        <v>19</v>
      </c>
    </row>
  </sheetData>
  <mergeCells count="43">
    <mergeCell ref="K19:O19"/>
    <mergeCell ref="R15:V15"/>
    <mergeCell ref="R16:V16"/>
    <mergeCell ref="R17:V17"/>
    <mergeCell ref="R18:V18"/>
    <mergeCell ref="R19:V19"/>
    <mergeCell ref="J7:J8"/>
    <mergeCell ref="O7:O8"/>
    <mergeCell ref="P7:P8"/>
    <mergeCell ref="Q7:Q8"/>
    <mergeCell ref="K7:N7"/>
    <mergeCell ref="D23:Y23"/>
    <mergeCell ref="D24:Y24"/>
    <mergeCell ref="D21:Y21"/>
    <mergeCell ref="B15:B24"/>
    <mergeCell ref="C15:C24"/>
    <mergeCell ref="D15:H15"/>
    <mergeCell ref="D16:H16"/>
    <mergeCell ref="K15:O15"/>
    <mergeCell ref="D17:H17"/>
    <mergeCell ref="D18:H18"/>
    <mergeCell ref="D19:H19"/>
    <mergeCell ref="D20:Y20"/>
    <mergeCell ref="D22:Y22"/>
    <mergeCell ref="K16:O16"/>
    <mergeCell ref="K17:O17"/>
    <mergeCell ref="K18:O18"/>
    <mergeCell ref="A2:AB2"/>
    <mergeCell ref="A3:AB3"/>
    <mergeCell ref="A4:AB4"/>
    <mergeCell ref="Y7:Y8"/>
    <mergeCell ref="Z7:Z8"/>
    <mergeCell ref="AA7:AA8"/>
    <mergeCell ref="H7:H8"/>
    <mergeCell ref="W7:W8"/>
    <mergeCell ref="X7:X8"/>
    <mergeCell ref="C7:C8"/>
    <mergeCell ref="B7:B8"/>
    <mergeCell ref="B6:AA6"/>
    <mergeCell ref="V7:V8"/>
    <mergeCell ref="D7:G7"/>
    <mergeCell ref="R7:U7"/>
    <mergeCell ref="I7:I8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78"/>
  <sheetViews>
    <sheetView topLeftCell="B8" zoomScale="60" zoomScaleNormal="60" workbookViewId="0">
      <selection activeCell="AI14" sqref="AI14"/>
    </sheetView>
  </sheetViews>
  <sheetFormatPr defaultRowHeight="15" x14ac:dyDescent="0.25"/>
  <cols>
    <col min="2" max="2" width="4.42578125" customWidth="1"/>
    <col min="3" max="3" width="25.5703125" customWidth="1"/>
    <col min="4" max="5" width="6.140625" customWidth="1"/>
    <col min="6" max="6" width="5.7109375" customWidth="1"/>
    <col min="7" max="7" width="9.7109375" customWidth="1"/>
    <col min="8" max="8" width="4.42578125" customWidth="1"/>
    <col min="9" max="9" width="5.140625" customWidth="1"/>
    <col min="10" max="10" width="9.7109375" customWidth="1"/>
    <col min="11" max="11" width="6" customWidth="1"/>
    <col min="12" max="12" width="5.5703125" customWidth="1"/>
    <col min="13" max="13" width="13" customWidth="1"/>
    <col min="14" max="14" width="8.7109375" customWidth="1"/>
    <col min="15" max="15" width="4.42578125" customWidth="1"/>
    <col min="16" max="16" width="5.85546875" customWidth="1"/>
    <col min="17" max="17" width="8.28515625" customWidth="1"/>
    <col min="18" max="18" width="13.42578125" customWidth="1"/>
    <col min="19" max="19" width="9.7109375" customWidth="1"/>
    <col min="20" max="20" width="9.42578125" customWidth="1"/>
    <col min="21" max="22" width="5" customWidth="1"/>
    <col min="23" max="23" width="9.28515625" customWidth="1"/>
    <col min="24" max="24" width="14" customWidth="1"/>
    <col min="25" max="25" width="10.7109375" customWidth="1"/>
    <col min="26" max="26" width="15.28515625" customWidth="1"/>
    <col min="27" max="27" width="8.42578125" customWidth="1"/>
    <col min="28" max="28" width="12.7109375" customWidth="1"/>
    <col min="29" max="29" width="10.5703125" customWidth="1"/>
    <col min="30" max="30" width="4" customWidth="1"/>
    <col min="31" max="31" width="5.85546875" customWidth="1"/>
    <col min="32" max="32" width="8.7109375" customWidth="1"/>
    <col min="35" max="35" width="10.7109375" customWidth="1"/>
  </cols>
  <sheetData>
    <row r="2" spans="1:36" x14ac:dyDescent="0.25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</row>
    <row r="3" spans="1:36" x14ac:dyDescent="0.25">
      <c r="A3" s="16" t="s">
        <v>31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</row>
    <row r="4" spans="1:36" x14ac:dyDescent="0.25">
      <c r="A4" s="16" t="s">
        <v>80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</row>
    <row r="6" spans="1:36" x14ac:dyDescent="0.25">
      <c r="B6" s="55" t="s">
        <v>1</v>
      </c>
      <c r="C6" s="55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5"/>
      <c r="AH6" s="55"/>
      <c r="AI6" s="55"/>
    </row>
    <row r="7" spans="1:36" ht="38.25" customHeight="1" x14ac:dyDescent="0.25">
      <c r="B7" s="57" t="s">
        <v>2</v>
      </c>
      <c r="C7" s="34" t="s">
        <v>3</v>
      </c>
      <c r="D7" s="57" t="s">
        <v>4</v>
      </c>
      <c r="E7" s="57"/>
      <c r="F7" s="57"/>
      <c r="G7" s="57"/>
      <c r="H7" s="52" t="s">
        <v>14</v>
      </c>
      <c r="I7" s="53" t="s">
        <v>12</v>
      </c>
      <c r="J7" s="59" t="s">
        <v>13</v>
      </c>
      <c r="K7" s="58" t="s">
        <v>5</v>
      </c>
      <c r="L7" s="58"/>
      <c r="M7" s="58"/>
      <c r="N7" s="58"/>
      <c r="O7" s="52" t="s">
        <v>14</v>
      </c>
      <c r="P7" s="53" t="s">
        <v>12</v>
      </c>
      <c r="Q7" s="59" t="s">
        <v>13</v>
      </c>
      <c r="R7" s="58" t="s">
        <v>6</v>
      </c>
      <c r="S7" s="58"/>
      <c r="T7" s="58"/>
      <c r="U7" s="52" t="s">
        <v>14</v>
      </c>
      <c r="V7" s="53" t="s">
        <v>12</v>
      </c>
      <c r="W7" s="59" t="s">
        <v>13</v>
      </c>
      <c r="X7" s="58" t="s">
        <v>7</v>
      </c>
      <c r="Y7" s="58"/>
      <c r="Z7" s="58"/>
      <c r="AA7" s="58"/>
      <c r="AB7" s="58"/>
      <c r="AC7" s="58"/>
      <c r="AD7" s="52" t="s">
        <v>14</v>
      </c>
      <c r="AE7" s="53" t="s">
        <v>12</v>
      </c>
      <c r="AF7" s="59" t="s">
        <v>13</v>
      </c>
      <c r="AG7" s="17" t="s">
        <v>8</v>
      </c>
      <c r="AH7" s="60" t="s">
        <v>9</v>
      </c>
      <c r="AI7" s="51" t="s">
        <v>10</v>
      </c>
    </row>
    <row r="8" spans="1:36" ht="225.75" customHeight="1" x14ac:dyDescent="0.25">
      <c r="B8" s="57"/>
      <c r="C8" s="57"/>
      <c r="D8" s="12" t="s">
        <v>49</v>
      </c>
      <c r="E8" s="12" t="s">
        <v>50</v>
      </c>
      <c r="F8" s="12" t="s">
        <v>51</v>
      </c>
      <c r="G8" s="12" t="s">
        <v>52</v>
      </c>
      <c r="H8" s="52"/>
      <c r="I8" s="53"/>
      <c r="J8" s="59"/>
      <c r="K8" s="12" t="s">
        <v>53</v>
      </c>
      <c r="L8" s="12" t="s">
        <v>43</v>
      </c>
      <c r="M8" s="12" t="s">
        <v>54</v>
      </c>
      <c r="N8" s="12" t="s">
        <v>55</v>
      </c>
      <c r="O8" s="52"/>
      <c r="P8" s="53"/>
      <c r="Q8" s="59"/>
      <c r="R8" s="12" t="s">
        <v>56</v>
      </c>
      <c r="S8" s="12" t="s">
        <v>57</v>
      </c>
      <c r="T8" s="12" t="s">
        <v>58</v>
      </c>
      <c r="U8" s="52"/>
      <c r="V8" s="53"/>
      <c r="W8" s="59"/>
      <c r="X8" s="12" t="s">
        <v>59</v>
      </c>
      <c r="Y8" s="12" t="s">
        <v>60</v>
      </c>
      <c r="Z8" s="12" t="s">
        <v>61</v>
      </c>
      <c r="AA8" s="12" t="s">
        <v>62</v>
      </c>
      <c r="AB8" s="12" t="s">
        <v>63</v>
      </c>
      <c r="AC8" s="12" t="s">
        <v>64</v>
      </c>
      <c r="AD8" s="52"/>
      <c r="AE8" s="53"/>
      <c r="AF8" s="59"/>
      <c r="AG8" s="18"/>
      <c r="AH8" s="60"/>
      <c r="AI8" s="51"/>
    </row>
    <row r="9" spans="1:36" x14ac:dyDescent="0.25">
      <c r="B9" s="1">
        <v>1</v>
      </c>
      <c r="C9" s="1" t="s">
        <v>83</v>
      </c>
      <c r="D9" s="1">
        <v>2</v>
      </c>
      <c r="E9" s="1">
        <v>2</v>
      </c>
      <c r="F9" s="1">
        <v>3</v>
      </c>
      <c r="G9" s="1">
        <v>3</v>
      </c>
      <c r="H9" s="4">
        <f>SUM(D9:G9)</f>
        <v>10</v>
      </c>
      <c r="I9" s="6">
        <f>H9/4</f>
        <v>2.5</v>
      </c>
      <c r="J9" s="11" t="str">
        <f>IF(D9="","",VLOOKUP(I9,$I$76:$J$78,2,TRUE))</f>
        <v>ІІ ур</v>
      </c>
      <c r="K9" s="1">
        <v>3</v>
      </c>
      <c r="L9" s="1">
        <v>2</v>
      </c>
      <c r="M9" s="1">
        <v>2</v>
      </c>
      <c r="N9" s="1">
        <v>2</v>
      </c>
      <c r="O9" s="4">
        <f>SUM(K9:N9)</f>
        <v>9</v>
      </c>
      <c r="P9" s="6">
        <f>O9/4</f>
        <v>2.25</v>
      </c>
      <c r="Q9" s="11" t="str">
        <f t="shared" ref="Q9:Q14" si="0">IF(K9="","",VLOOKUP(P9,$I$76:$J$78,2,TRUE))</f>
        <v>ІІ ур</v>
      </c>
      <c r="R9" s="1">
        <v>2</v>
      </c>
      <c r="S9" s="1">
        <v>2</v>
      </c>
      <c r="T9" s="1">
        <v>3</v>
      </c>
      <c r="U9" s="4">
        <f>SUM(R9:T9)</f>
        <v>7</v>
      </c>
      <c r="V9" s="6">
        <f>U9/3</f>
        <v>2.3333333333333335</v>
      </c>
      <c r="W9" s="11" t="str">
        <f>IF(R9="","",VLOOKUP(V9,$I$76:$J$78,2,TRUE))</f>
        <v>ІІ ур</v>
      </c>
      <c r="X9" s="1">
        <v>2</v>
      </c>
      <c r="Y9" s="1">
        <v>2</v>
      </c>
      <c r="Z9" s="1">
        <v>3</v>
      </c>
      <c r="AA9" s="1">
        <v>3</v>
      </c>
      <c r="AB9" s="1">
        <v>3</v>
      </c>
      <c r="AC9" s="1">
        <v>2</v>
      </c>
      <c r="AD9" s="4">
        <f>SUM(X9:AC9)</f>
        <v>15</v>
      </c>
      <c r="AE9" s="6">
        <f>AD9/6</f>
        <v>2.5</v>
      </c>
      <c r="AF9" s="11" t="str">
        <f t="shared" ref="AF9:AF13" si="1">IF(X9="","",VLOOKUP(AE9,$I$76:$J$78,2,TRUE))</f>
        <v>ІІ ур</v>
      </c>
      <c r="AG9" s="5">
        <f>H9+O9+U9+AD9</f>
        <v>41</v>
      </c>
      <c r="AH9" s="7">
        <f>AG9/17</f>
        <v>2.4117647058823528</v>
      </c>
      <c r="AI9" s="11" t="str">
        <f t="shared" ref="AI9:AI10" si="2">IF(Y9="","",VLOOKUP(AH9,$I$76:$J$78,2,TRUE))</f>
        <v>ІІ ур</v>
      </c>
    </row>
    <row r="10" spans="1:36" x14ac:dyDescent="0.25">
      <c r="B10" s="1">
        <v>2</v>
      </c>
      <c r="C10" s="1" t="s">
        <v>82</v>
      </c>
      <c r="D10" s="1">
        <v>2</v>
      </c>
      <c r="E10" s="1">
        <v>2</v>
      </c>
      <c r="F10" s="1">
        <v>3</v>
      </c>
      <c r="G10" s="1">
        <v>3</v>
      </c>
      <c r="H10" s="4">
        <v>10</v>
      </c>
      <c r="I10" s="6">
        <v>2.5</v>
      </c>
      <c r="J10" s="11" t="str">
        <f t="shared" ref="J10:J14" si="3">IF(D10="","",VLOOKUP(I10,$I$76:$J$78,2,TRUE))</f>
        <v>ІІ ур</v>
      </c>
      <c r="K10" s="1">
        <v>3</v>
      </c>
      <c r="L10" s="1">
        <v>2</v>
      </c>
      <c r="M10" s="1">
        <v>2</v>
      </c>
      <c r="N10" s="1">
        <v>2</v>
      </c>
      <c r="O10" s="4">
        <v>9</v>
      </c>
      <c r="P10" s="6">
        <v>2.25</v>
      </c>
      <c r="Q10" s="11" t="str">
        <f t="shared" si="0"/>
        <v>ІІ ур</v>
      </c>
      <c r="R10" s="1">
        <v>2</v>
      </c>
      <c r="S10" s="1">
        <v>2</v>
      </c>
      <c r="T10" s="1">
        <v>3</v>
      </c>
      <c r="U10" s="4">
        <v>7</v>
      </c>
      <c r="V10" s="6">
        <v>2.2999999999999998</v>
      </c>
      <c r="W10" s="11" t="str">
        <f t="shared" ref="W10" si="4">IF(Q10="","",VLOOKUP(V10,$I$76:$J$78,2,TRUE))</f>
        <v>ІІ ур</v>
      </c>
      <c r="X10" s="1">
        <v>2</v>
      </c>
      <c r="Y10" s="1">
        <v>2</v>
      </c>
      <c r="Z10" s="1">
        <v>3</v>
      </c>
      <c r="AA10" s="1">
        <v>3</v>
      </c>
      <c r="AB10" s="1">
        <v>3</v>
      </c>
      <c r="AC10" s="1">
        <v>2</v>
      </c>
      <c r="AD10" s="4">
        <v>15</v>
      </c>
      <c r="AE10" s="6">
        <v>2.5</v>
      </c>
      <c r="AF10" s="11" t="str">
        <f t="shared" si="1"/>
        <v>ІІ ур</v>
      </c>
      <c r="AG10" s="5">
        <v>41</v>
      </c>
      <c r="AH10" s="7">
        <v>2.4117999999999999</v>
      </c>
      <c r="AI10" s="11" t="str">
        <f t="shared" si="2"/>
        <v>ІІ ур</v>
      </c>
    </row>
    <row r="11" spans="1:36" x14ac:dyDescent="0.25">
      <c r="B11" s="1">
        <v>3</v>
      </c>
      <c r="C11" s="1" t="s">
        <v>84</v>
      </c>
      <c r="D11" s="1">
        <v>2</v>
      </c>
      <c r="E11" s="1">
        <v>2</v>
      </c>
      <c r="F11" s="1">
        <v>2</v>
      </c>
      <c r="G11" s="1">
        <v>3</v>
      </c>
      <c r="H11" s="4">
        <f t="shared" ref="H11:H14" si="5">SUM(D11:G11)</f>
        <v>9</v>
      </c>
      <c r="I11" s="6">
        <f t="shared" ref="I11:I14" si="6">H11/4</f>
        <v>2.25</v>
      </c>
      <c r="J11" s="11" t="str">
        <f t="shared" si="3"/>
        <v>ІІ ур</v>
      </c>
      <c r="K11" s="1">
        <v>3</v>
      </c>
      <c r="L11" s="1">
        <v>2</v>
      </c>
      <c r="M11" s="1">
        <v>2</v>
      </c>
      <c r="N11" s="1">
        <v>2</v>
      </c>
      <c r="O11" s="4">
        <f t="shared" ref="O11:O14" si="7">SUM(K11:N11)</f>
        <v>9</v>
      </c>
      <c r="P11" s="6">
        <f t="shared" ref="P11:P14" si="8">O11/4</f>
        <v>2.25</v>
      </c>
      <c r="Q11" s="11" t="str">
        <f t="shared" si="0"/>
        <v>ІІ ур</v>
      </c>
      <c r="R11" s="1">
        <v>3</v>
      </c>
      <c r="S11" s="1">
        <v>3</v>
      </c>
      <c r="T11" s="1">
        <v>3</v>
      </c>
      <c r="U11" s="4">
        <f t="shared" ref="U11:U14" si="9">SUM(R11:T11)</f>
        <v>9</v>
      </c>
      <c r="V11" s="6">
        <f t="shared" ref="V11:V14" si="10">U11/3</f>
        <v>3</v>
      </c>
      <c r="W11" s="11" t="str">
        <f t="shared" ref="W11:W14" si="11">IF(R11="","",VLOOKUP(V11,$I$76:$J$78,2,TRUE))</f>
        <v>ІІІ ур</v>
      </c>
      <c r="X11" s="1">
        <v>2</v>
      </c>
      <c r="Y11" s="1">
        <v>2</v>
      </c>
      <c r="Z11" s="1">
        <v>3</v>
      </c>
      <c r="AA11" s="1">
        <v>3</v>
      </c>
      <c r="AB11" s="1">
        <v>3</v>
      </c>
      <c r="AC11" s="1">
        <v>2</v>
      </c>
      <c r="AD11" s="4">
        <f t="shared" ref="AD11:AD14" si="12">SUM(X11:AC11)</f>
        <v>15</v>
      </c>
      <c r="AE11" s="6">
        <f t="shared" ref="AE11:AE14" si="13">AD11/6</f>
        <v>2.5</v>
      </c>
      <c r="AF11" s="11" t="str">
        <f t="shared" ref="AF11:AF14" si="14">IF(X11="","",VLOOKUP(AE11,$I$76:$J$78,2,TRUE))</f>
        <v>ІІ ур</v>
      </c>
      <c r="AG11" s="5">
        <f t="shared" ref="AG11:AG14" si="15">H11+O11+U11+AD11</f>
        <v>42</v>
      </c>
      <c r="AH11" s="7">
        <f t="shared" ref="AH11" si="16">AG11/17</f>
        <v>2.4705882352941178</v>
      </c>
      <c r="AI11" s="11" t="str">
        <f t="shared" ref="AI11:AI14" si="17">IF(Y11="","",VLOOKUP(AH11,$I$76:$J$78,2,TRUE))</f>
        <v>ІІ ур</v>
      </c>
    </row>
    <row r="12" spans="1:36" x14ac:dyDescent="0.25">
      <c r="B12" s="1">
        <v>4</v>
      </c>
      <c r="C12" s="1" t="s">
        <v>85</v>
      </c>
      <c r="D12" s="1">
        <v>2</v>
      </c>
      <c r="E12" s="1">
        <v>2</v>
      </c>
      <c r="F12" s="1">
        <v>2</v>
      </c>
      <c r="G12" s="1">
        <v>3</v>
      </c>
      <c r="H12" s="4">
        <v>9</v>
      </c>
      <c r="I12" s="6">
        <v>2.2999999999999998</v>
      </c>
      <c r="J12" s="11" t="str">
        <f t="shared" si="3"/>
        <v>ІІ ур</v>
      </c>
      <c r="K12" s="1">
        <v>3</v>
      </c>
      <c r="L12" s="1">
        <v>2</v>
      </c>
      <c r="M12" s="1">
        <v>2</v>
      </c>
      <c r="N12" s="1">
        <v>2</v>
      </c>
      <c r="O12" s="4">
        <v>9</v>
      </c>
      <c r="P12" s="6">
        <v>2.25</v>
      </c>
      <c r="Q12" s="11" t="str">
        <f t="shared" si="0"/>
        <v>ІІ ур</v>
      </c>
      <c r="R12" s="1">
        <v>3</v>
      </c>
      <c r="S12" s="1">
        <v>3</v>
      </c>
      <c r="T12" s="1">
        <v>3</v>
      </c>
      <c r="U12" s="4">
        <v>9</v>
      </c>
      <c r="V12" s="6">
        <v>3</v>
      </c>
      <c r="W12" s="11" t="str">
        <f t="shared" si="11"/>
        <v>ІІІ ур</v>
      </c>
      <c r="X12" s="1">
        <v>2</v>
      </c>
      <c r="Y12" s="1">
        <v>2</v>
      </c>
      <c r="Z12" s="1">
        <v>3</v>
      </c>
      <c r="AA12" s="1">
        <v>3</v>
      </c>
      <c r="AB12" s="1">
        <v>3</v>
      </c>
      <c r="AC12" s="1">
        <v>2</v>
      </c>
      <c r="AD12" s="4">
        <v>15</v>
      </c>
      <c r="AE12" s="6">
        <v>2.5</v>
      </c>
      <c r="AF12" s="11" t="str">
        <f t="shared" si="1"/>
        <v>ІІ ур</v>
      </c>
      <c r="AG12" s="5">
        <v>42</v>
      </c>
      <c r="AH12" s="7">
        <v>2.4706000000000001</v>
      </c>
      <c r="AI12" s="11" t="str">
        <f t="shared" si="17"/>
        <v>ІІ ур</v>
      </c>
    </row>
    <row r="13" spans="1:36" x14ac:dyDescent="0.25">
      <c r="B13" s="1">
        <v>5</v>
      </c>
      <c r="C13" s="1" t="s">
        <v>88</v>
      </c>
      <c r="D13" s="1">
        <v>2</v>
      </c>
      <c r="E13" s="1">
        <v>2</v>
      </c>
      <c r="F13" s="1">
        <v>2</v>
      </c>
      <c r="G13" s="1">
        <v>3</v>
      </c>
      <c r="H13" s="4">
        <v>9</v>
      </c>
      <c r="I13" s="6">
        <v>2.2999999999999998</v>
      </c>
      <c r="J13" s="11" t="str">
        <f t="shared" si="3"/>
        <v>ІІ ур</v>
      </c>
      <c r="K13" s="1">
        <v>3</v>
      </c>
      <c r="L13" s="1">
        <v>2</v>
      </c>
      <c r="M13" s="1">
        <v>2</v>
      </c>
      <c r="N13" s="1">
        <v>2</v>
      </c>
      <c r="O13" s="4">
        <v>9</v>
      </c>
      <c r="P13" s="6">
        <v>2.25</v>
      </c>
      <c r="Q13" s="11" t="str">
        <f t="shared" si="0"/>
        <v>ІІ ур</v>
      </c>
      <c r="R13" s="1">
        <v>3</v>
      </c>
      <c r="S13" s="1">
        <v>3</v>
      </c>
      <c r="T13" s="1">
        <v>3</v>
      </c>
      <c r="U13" s="4">
        <v>9</v>
      </c>
      <c r="V13" s="6">
        <v>3</v>
      </c>
      <c r="W13" s="11" t="str">
        <f t="shared" si="11"/>
        <v>ІІІ ур</v>
      </c>
      <c r="X13" s="1">
        <v>2</v>
      </c>
      <c r="Y13" s="1">
        <v>2</v>
      </c>
      <c r="Z13" s="1">
        <v>3</v>
      </c>
      <c r="AA13" s="1">
        <v>3</v>
      </c>
      <c r="AB13" s="1">
        <v>3</v>
      </c>
      <c r="AC13" s="1">
        <v>2</v>
      </c>
      <c r="AD13" s="4">
        <v>15</v>
      </c>
      <c r="AE13" s="6">
        <v>2.5</v>
      </c>
      <c r="AF13" s="11" t="str">
        <f t="shared" si="1"/>
        <v>ІІ ур</v>
      </c>
      <c r="AG13" s="5">
        <v>42</v>
      </c>
      <c r="AH13" s="7">
        <v>2.4706000000000001</v>
      </c>
      <c r="AI13" s="11" t="str">
        <f t="shared" si="17"/>
        <v>ІІ ур</v>
      </c>
    </row>
    <row r="14" spans="1:36" x14ac:dyDescent="0.25">
      <c r="B14" s="1">
        <v>6</v>
      </c>
      <c r="C14" s="1" t="s">
        <v>87</v>
      </c>
      <c r="D14" s="1">
        <v>2</v>
      </c>
      <c r="E14" s="1">
        <v>2</v>
      </c>
      <c r="F14" s="1">
        <v>2</v>
      </c>
      <c r="G14" s="1">
        <v>3</v>
      </c>
      <c r="H14" s="4">
        <f t="shared" si="5"/>
        <v>9</v>
      </c>
      <c r="I14" s="6">
        <f t="shared" si="6"/>
        <v>2.25</v>
      </c>
      <c r="J14" s="11" t="str">
        <f t="shared" si="3"/>
        <v>ІІ ур</v>
      </c>
      <c r="K14" s="1">
        <v>3</v>
      </c>
      <c r="L14" s="1">
        <v>2</v>
      </c>
      <c r="M14" s="1">
        <v>2</v>
      </c>
      <c r="N14" s="1">
        <v>2</v>
      </c>
      <c r="O14" s="4">
        <f t="shared" si="7"/>
        <v>9</v>
      </c>
      <c r="P14" s="6">
        <f t="shared" si="8"/>
        <v>2.25</v>
      </c>
      <c r="Q14" s="11" t="str">
        <f t="shared" si="0"/>
        <v>ІІ ур</v>
      </c>
      <c r="R14" s="1">
        <v>2</v>
      </c>
      <c r="S14" s="1">
        <v>2</v>
      </c>
      <c r="T14" s="1">
        <v>3</v>
      </c>
      <c r="U14" s="4">
        <f t="shared" si="9"/>
        <v>7</v>
      </c>
      <c r="V14" s="6">
        <f t="shared" si="10"/>
        <v>2.3333333333333335</v>
      </c>
      <c r="W14" s="11" t="str">
        <f t="shared" si="11"/>
        <v>ІІ ур</v>
      </c>
      <c r="X14" s="1">
        <v>2</v>
      </c>
      <c r="Y14" s="1">
        <v>2</v>
      </c>
      <c r="Z14" s="1">
        <v>3</v>
      </c>
      <c r="AA14" s="1">
        <v>3</v>
      </c>
      <c r="AB14" s="1">
        <v>3</v>
      </c>
      <c r="AC14" s="1">
        <v>2</v>
      </c>
      <c r="AD14" s="4">
        <f t="shared" si="12"/>
        <v>15</v>
      </c>
      <c r="AE14" s="6">
        <f t="shared" si="13"/>
        <v>2.5</v>
      </c>
      <c r="AF14" s="11" t="str">
        <f t="shared" si="14"/>
        <v>ІІ ур</v>
      </c>
      <c r="AG14" s="5">
        <f t="shared" si="15"/>
        <v>40</v>
      </c>
      <c r="AH14" s="7">
        <v>2.3529</v>
      </c>
      <c r="AI14" s="11" t="str">
        <f t="shared" si="17"/>
        <v>ІІ ур</v>
      </c>
    </row>
    <row r="15" spans="1:36" x14ac:dyDescent="0.25">
      <c r="B15" s="45"/>
      <c r="C15" s="45"/>
      <c r="D15" s="48"/>
      <c r="E15" s="49"/>
      <c r="F15" s="49"/>
      <c r="G15" s="49"/>
      <c r="H15" s="50"/>
      <c r="I15" s="1" t="s">
        <v>15</v>
      </c>
      <c r="J15" s="9" t="s">
        <v>11</v>
      </c>
      <c r="K15" s="48"/>
      <c r="L15" s="49"/>
      <c r="M15" s="49"/>
      <c r="N15" s="49"/>
      <c r="O15" s="50"/>
      <c r="P15" s="1" t="s">
        <v>15</v>
      </c>
      <c r="Q15" s="9" t="s">
        <v>11</v>
      </c>
      <c r="R15" s="48"/>
      <c r="S15" s="49"/>
      <c r="T15" s="49"/>
      <c r="U15" s="50"/>
      <c r="V15" s="1" t="s">
        <v>15</v>
      </c>
      <c r="W15" s="9" t="s">
        <v>11</v>
      </c>
      <c r="X15" s="48"/>
      <c r="Y15" s="49"/>
      <c r="Z15" s="49"/>
      <c r="AA15" s="49"/>
      <c r="AB15" s="49"/>
      <c r="AC15" s="49"/>
      <c r="AD15" s="50"/>
      <c r="AE15" s="1" t="s">
        <v>15</v>
      </c>
      <c r="AF15" s="9" t="s">
        <v>11</v>
      </c>
      <c r="AG15" s="2"/>
      <c r="AH15" s="2"/>
      <c r="AI15" s="2"/>
    </row>
    <row r="16" spans="1:36" x14ac:dyDescent="0.25">
      <c r="B16" s="46"/>
      <c r="C16" s="46"/>
      <c r="D16" s="48" t="s">
        <v>20</v>
      </c>
      <c r="E16" s="49"/>
      <c r="F16" s="49"/>
      <c r="G16" s="49"/>
      <c r="H16" s="50"/>
      <c r="I16" s="8">
        <f>COUNTA(C9:C14)</f>
        <v>6</v>
      </c>
      <c r="J16" s="8">
        <v>100</v>
      </c>
      <c r="K16" s="48" t="s">
        <v>20</v>
      </c>
      <c r="L16" s="49"/>
      <c r="M16" s="49"/>
      <c r="N16" s="49"/>
      <c r="O16" s="50"/>
      <c r="P16" s="8">
        <f>COUNTA(C9:C14)</f>
        <v>6</v>
      </c>
      <c r="Q16" s="8">
        <v>100</v>
      </c>
      <c r="R16" s="48" t="s">
        <v>20</v>
      </c>
      <c r="S16" s="49"/>
      <c r="T16" s="49"/>
      <c r="U16" s="50"/>
      <c r="V16" s="8">
        <f>COUNTA(C9:C14)</f>
        <v>6</v>
      </c>
      <c r="W16" s="8">
        <v>100</v>
      </c>
      <c r="X16" s="48" t="s">
        <v>20</v>
      </c>
      <c r="Y16" s="49"/>
      <c r="Z16" s="49"/>
      <c r="AA16" s="49"/>
      <c r="AB16" s="49"/>
      <c r="AC16" s="49"/>
      <c r="AD16" s="50"/>
      <c r="AE16" s="8">
        <f>COUNTA(C9:C14)</f>
        <v>6</v>
      </c>
      <c r="AF16" s="8">
        <v>100</v>
      </c>
      <c r="AG16" s="2"/>
      <c r="AH16" s="2"/>
      <c r="AI16" s="2"/>
    </row>
    <row r="17" spans="2:35" x14ac:dyDescent="0.25">
      <c r="B17" s="46"/>
      <c r="C17" s="46"/>
      <c r="D17" s="48" t="s">
        <v>25</v>
      </c>
      <c r="E17" s="49"/>
      <c r="F17" s="49"/>
      <c r="G17" s="49"/>
      <c r="H17" s="50"/>
      <c r="I17" s="10">
        <f>COUNTIF(J9:J14,"І ур")</f>
        <v>0</v>
      </c>
      <c r="J17" s="3">
        <f>(I17/I16)*100</f>
        <v>0</v>
      </c>
      <c r="K17" s="48" t="s">
        <v>25</v>
      </c>
      <c r="L17" s="49"/>
      <c r="M17" s="49"/>
      <c r="N17" s="49"/>
      <c r="O17" s="50"/>
      <c r="P17" s="10">
        <f>COUNTIF(Q9:Q14,"І ур")</f>
        <v>0</v>
      </c>
      <c r="Q17" s="3">
        <f>(P17/P16)*100</f>
        <v>0</v>
      </c>
      <c r="R17" s="48" t="s">
        <v>25</v>
      </c>
      <c r="S17" s="49"/>
      <c r="T17" s="49"/>
      <c r="U17" s="50"/>
      <c r="V17" s="10">
        <f>COUNTIF(W9:W14,"І ур")</f>
        <v>0</v>
      </c>
      <c r="W17" s="3">
        <f>(V17/V16)*100</f>
        <v>0</v>
      </c>
      <c r="X17" s="48" t="s">
        <v>25</v>
      </c>
      <c r="Y17" s="49"/>
      <c r="Z17" s="49"/>
      <c r="AA17" s="49"/>
      <c r="AB17" s="49"/>
      <c r="AC17" s="49"/>
      <c r="AD17" s="50"/>
      <c r="AE17" s="10">
        <f>COUNTIF(AF9:AF14,"І ур")</f>
        <v>0</v>
      </c>
      <c r="AF17" s="3">
        <f>(AE17/AE16)*100</f>
        <v>0</v>
      </c>
      <c r="AG17" s="2"/>
      <c r="AH17" s="2"/>
      <c r="AI17" s="2"/>
    </row>
    <row r="18" spans="2:35" x14ac:dyDescent="0.25">
      <c r="B18" s="46"/>
      <c r="C18" s="46"/>
      <c r="D18" s="48" t="s">
        <v>26</v>
      </c>
      <c r="E18" s="49"/>
      <c r="F18" s="49"/>
      <c r="G18" s="49"/>
      <c r="H18" s="50"/>
      <c r="I18" s="10">
        <f>COUNTIF(J9:J14,"ІІ ур")</f>
        <v>6</v>
      </c>
      <c r="J18" s="3">
        <f>(I18/I16)*100</f>
        <v>100</v>
      </c>
      <c r="K18" s="48" t="s">
        <v>26</v>
      </c>
      <c r="L18" s="49"/>
      <c r="M18" s="49"/>
      <c r="N18" s="49"/>
      <c r="O18" s="50"/>
      <c r="P18" s="10">
        <f>COUNTIF(Q9:Q14,"ІІ ур")</f>
        <v>6</v>
      </c>
      <c r="Q18" s="3">
        <f>(P18/P16)*100</f>
        <v>100</v>
      </c>
      <c r="R18" s="48" t="s">
        <v>26</v>
      </c>
      <c r="S18" s="49"/>
      <c r="T18" s="49"/>
      <c r="U18" s="50"/>
      <c r="V18" s="10">
        <f>COUNTIF(W9:W14,"ІІ ур")</f>
        <v>3</v>
      </c>
      <c r="W18" s="3">
        <f>(V18/V16)*100</f>
        <v>50</v>
      </c>
      <c r="X18" s="48" t="s">
        <v>26</v>
      </c>
      <c r="Y18" s="49"/>
      <c r="Z18" s="49"/>
      <c r="AA18" s="49"/>
      <c r="AB18" s="49"/>
      <c r="AC18" s="49"/>
      <c r="AD18" s="50"/>
      <c r="AE18" s="10">
        <f>COUNTIF(AF9:AF14,"ІІ ур")</f>
        <v>6</v>
      </c>
      <c r="AF18" s="3">
        <f>(AE18/AE16)*100</f>
        <v>100</v>
      </c>
      <c r="AG18" s="2"/>
      <c r="AH18" s="2"/>
      <c r="AI18" s="2"/>
    </row>
    <row r="19" spans="2:35" x14ac:dyDescent="0.25">
      <c r="B19" s="46"/>
      <c r="C19" s="46"/>
      <c r="D19" s="48" t="s">
        <v>27</v>
      </c>
      <c r="E19" s="49"/>
      <c r="F19" s="49"/>
      <c r="G19" s="49"/>
      <c r="H19" s="50"/>
      <c r="I19" s="10">
        <f>COUNTIF(J9:J14,"ІІІ ур")</f>
        <v>0</v>
      </c>
      <c r="J19" s="3">
        <f>(I19/I16)*100</f>
        <v>0</v>
      </c>
      <c r="K19" s="48" t="s">
        <v>27</v>
      </c>
      <c r="L19" s="49"/>
      <c r="M19" s="49"/>
      <c r="N19" s="49"/>
      <c r="O19" s="50"/>
      <c r="P19" s="10">
        <f>COUNTIF(Q9:Q14,"ІІІ ур")</f>
        <v>0</v>
      </c>
      <c r="Q19" s="3">
        <f>(P19/P16)*100</f>
        <v>0</v>
      </c>
      <c r="R19" s="48" t="s">
        <v>27</v>
      </c>
      <c r="S19" s="49"/>
      <c r="T19" s="49"/>
      <c r="U19" s="50"/>
      <c r="V19" s="10">
        <f>COUNTIF(W9:W14,"ІІІ ур")</f>
        <v>3</v>
      </c>
      <c r="W19" s="3">
        <f>(V19/V16)*100</f>
        <v>50</v>
      </c>
      <c r="X19" s="48" t="s">
        <v>27</v>
      </c>
      <c r="Y19" s="49"/>
      <c r="Z19" s="49"/>
      <c r="AA19" s="49"/>
      <c r="AB19" s="49"/>
      <c r="AC19" s="49"/>
      <c r="AD19" s="50"/>
      <c r="AE19" s="10">
        <f>COUNTIF(AF9:AF14,"ІІІ ур")</f>
        <v>0</v>
      </c>
      <c r="AF19" s="3">
        <f>(AE19/AE16)*100</f>
        <v>0</v>
      </c>
      <c r="AG19" s="2"/>
      <c r="AH19" s="2"/>
      <c r="AI19" s="2"/>
    </row>
    <row r="20" spans="2:35" x14ac:dyDescent="0.25">
      <c r="B20" s="46"/>
      <c r="C20" s="46"/>
      <c r="D20" s="48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50"/>
      <c r="AH20" s="1" t="s">
        <v>15</v>
      </c>
      <c r="AI20" s="9" t="s">
        <v>11</v>
      </c>
    </row>
    <row r="21" spans="2:35" x14ac:dyDescent="0.25">
      <c r="B21" s="46"/>
      <c r="C21" s="46"/>
      <c r="D21" s="42" t="s">
        <v>21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4"/>
      <c r="AH21" s="8">
        <f>COUNTA(C9:C14)</f>
        <v>6</v>
      </c>
      <c r="AI21" s="8">
        <v>100</v>
      </c>
    </row>
    <row r="22" spans="2:35" x14ac:dyDescent="0.25">
      <c r="B22" s="46"/>
      <c r="C22" s="46"/>
      <c r="D22" s="54" t="s">
        <v>28</v>
      </c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10">
        <f>COUNTIF(AI9:AI14,"І ур")</f>
        <v>0</v>
      </c>
      <c r="AI22" s="3">
        <f>(AH22/AH21)*100</f>
        <v>0</v>
      </c>
    </row>
    <row r="23" spans="2:35" x14ac:dyDescent="0.25">
      <c r="B23" s="46"/>
      <c r="C23" s="46"/>
      <c r="D23" s="54" t="s">
        <v>23</v>
      </c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10">
        <f>COUNTIF(AI9:AI14,"ІІ ур")</f>
        <v>6</v>
      </c>
      <c r="AI23" s="3">
        <f>(AH23/AH21)*100</f>
        <v>100</v>
      </c>
    </row>
    <row r="24" spans="2:35" x14ac:dyDescent="0.25">
      <c r="B24" s="47"/>
      <c r="C24" s="47"/>
      <c r="D24" s="54" t="s">
        <v>24</v>
      </c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10">
        <f>COUNTIF(AI9:AI14,"ІІІ ур")</f>
        <v>0</v>
      </c>
      <c r="AI24" s="3">
        <f>(AH24/AH21)*100</f>
        <v>0</v>
      </c>
    </row>
    <row r="76" spans="9:10" x14ac:dyDescent="0.25">
      <c r="I76">
        <v>1</v>
      </c>
      <c r="J76" t="s">
        <v>17</v>
      </c>
    </row>
    <row r="77" spans="9:10" x14ac:dyDescent="0.25">
      <c r="I77">
        <v>1.6</v>
      </c>
      <c r="J77" t="s">
        <v>18</v>
      </c>
    </row>
    <row r="78" spans="9:10" x14ac:dyDescent="0.25">
      <c r="I78">
        <v>2.6</v>
      </c>
      <c r="J78" t="s">
        <v>19</v>
      </c>
    </row>
  </sheetData>
  <autoFilter ref="AI2:AI24"/>
  <mergeCells count="52">
    <mergeCell ref="X19:AD19"/>
    <mergeCell ref="X17:AD17"/>
    <mergeCell ref="X18:AD18"/>
    <mergeCell ref="R17:U17"/>
    <mergeCell ref="R18:U18"/>
    <mergeCell ref="R19:U19"/>
    <mergeCell ref="K17:O17"/>
    <mergeCell ref="K18:O18"/>
    <mergeCell ref="K19:O19"/>
    <mergeCell ref="D17:H17"/>
    <mergeCell ref="D18:H18"/>
    <mergeCell ref="D19:H19"/>
    <mergeCell ref="R15:U15"/>
    <mergeCell ref="R16:U16"/>
    <mergeCell ref="W7:W8"/>
    <mergeCell ref="AD7:AD8"/>
    <mergeCell ref="O7:O8"/>
    <mergeCell ref="P7:P8"/>
    <mergeCell ref="Q7:Q8"/>
    <mergeCell ref="V7:V8"/>
    <mergeCell ref="A2:AJ2"/>
    <mergeCell ref="A3:AJ3"/>
    <mergeCell ref="A4:AJ4"/>
    <mergeCell ref="B6:AI6"/>
    <mergeCell ref="B7:B8"/>
    <mergeCell ref="C7:C8"/>
    <mergeCell ref="D7:G7"/>
    <mergeCell ref="K7:N7"/>
    <mergeCell ref="R7:T7"/>
    <mergeCell ref="X7:AC7"/>
    <mergeCell ref="U7:U8"/>
    <mergeCell ref="AG7:AG8"/>
    <mergeCell ref="AE7:AE8"/>
    <mergeCell ref="AF7:AF8"/>
    <mergeCell ref="J7:J8"/>
    <mergeCell ref="AH7:AH8"/>
    <mergeCell ref="AI7:AI8"/>
    <mergeCell ref="H7:H8"/>
    <mergeCell ref="I7:I8"/>
    <mergeCell ref="B15:B24"/>
    <mergeCell ref="C15:C24"/>
    <mergeCell ref="X15:AD15"/>
    <mergeCell ref="X16:AD16"/>
    <mergeCell ref="D20:AG20"/>
    <mergeCell ref="D22:AG22"/>
    <mergeCell ref="D23:AG23"/>
    <mergeCell ref="D24:AG24"/>
    <mergeCell ref="D21:AG21"/>
    <mergeCell ref="D15:H15"/>
    <mergeCell ref="D16:H16"/>
    <mergeCell ref="K15:O15"/>
    <mergeCell ref="K16:O16"/>
  </mergeCells>
  <pageMargins left="0.7" right="0.7" top="0.75" bottom="0.75" header="0.3" footer="0.3"/>
  <pageSetup paperSize="9" orientation="landscape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80"/>
  <sheetViews>
    <sheetView zoomScale="60" zoomScaleNormal="60" workbookViewId="0">
      <selection activeCell="AA27" sqref="AA27"/>
    </sheetView>
  </sheetViews>
  <sheetFormatPr defaultRowHeight="15" x14ac:dyDescent="0.25"/>
  <cols>
    <col min="2" max="2" width="5.42578125" customWidth="1"/>
    <col min="3" max="3" width="21.5703125" customWidth="1"/>
    <col min="4" max="4" width="10.42578125" customWidth="1"/>
    <col min="5" max="5" width="8.42578125" customWidth="1"/>
    <col min="6" max="6" width="8.7109375" customWidth="1"/>
    <col min="7" max="7" width="5.7109375" customWidth="1"/>
    <col min="8" max="9" width="5.5703125" customWidth="1"/>
    <col min="10" max="10" width="9" customWidth="1"/>
    <col min="11" max="11" width="11.85546875" customWidth="1"/>
    <col min="12" max="14" width="7.7109375" customWidth="1"/>
    <col min="15" max="15" width="13.140625" customWidth="1"/>
    <col min="16" max="16" width="4" customWidth="1"/>
    <col min="17" max="17" width="5.85546875" customWidth="1"/>
    <col min="18" max="18" width="9.140625" customWidth="1"/>
    <col min="19" max="19" width="12.85546875" customWidth="1"/>
    <col min="20" max="21" width="11.85546875" customWidth="1"/>
    <col min="22" max="22" width="4.140625" customWidth="1"/>
    <col min="23" max="23" width="5.5703125" customWidth="1"/>
    <col min="24" max="24" width="9.7109375" customWidth="1"/>
    <col min="25" max="25" width="5.85546875" customWidth="1"/>
    <col min="26" max="26" width="6.28515625" customWidth="1"/>
    <col min="27" max="27" width="6" customWidth="1"/>
    <col min="28" max="28" width="8.42578125" customWidth="1"/>
    <col min="29" max="29" width="17" customWidth="1"/>
    <col min="30" max="30" width="7" customWidth="1"/>
    <col min="31" max="32" width="5.140625" customWidth="1"/>
    <col min="33" max="33" width="9.140625" customWidth="1"/>
    <col min="36" max="36" width="10.7109375" customWidth="1"/>
  </cols>
  <sheetData>
    <row r="2" spans="1:37" x14ac:dyDescent="0.25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37" x14ac:dyDescent="0.25">
      <c r="A3" s="16" t="s">
        <v>32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</row>
    <row r="4" spans="1:37" x14ac:dyDescent="0.25">
      <c r="A4" s="16" t="s">
        <v>81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6" spans="1:37" x14ac:dyDescent="0.25">
      <c r="B6" s="55" t="s">
        <v>1</v>
      </c>
      <c r="C6" s="55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5"/>
      <c r="AI6" s="55"/>
      <c r="AJ6" s="55"/>
    </row>
    <row r="7" spans="1:37" x14ac:dyDescent="0.25">
      <c r="B7" s="14"/>
      <c r="C7" s="13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4"/>
      <c r="AJ7" s="14"/>
    </row>
    <row r="8" spans="1:37" x14ac:dyDescent="0.25">
      <c r="B8" s="14"/>
      <c r="C8" s="13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4"/>
      <c r="AJ8" s="14"/>
    </row>
    <row r="9" spans="1:37" ht="38.25" customHeight="1" x14ac:dyDescent="0.25">
      <c r="B9" s="57" t="s">
        <v>2</v>
      </c>
      <c r="C9" s="34" t="s">
        <v>3</v>
      </c>
      <c r="D9" s="57" t="s">
        <v>4</v>
      </c>
      <c r="E9" s="57"/>
      <c r="F9" s="57"/>
      <c r="G9" s="57"/>
      <c r="H9" s="52" t="s">
        <v>14</v>
      </c>
      <c r="I9" s="53" t="s">
        <v>12</v>
      </c>
      <c r="J9" s="59" t="s">
        <v>16</v>
      </c>
      <c r="K9" s="58" t="s">
        <v>5</v>
      </c>
      <c r="L9" s="58"/>
      <c r="M9" s="58"/>
      <c r="N9" s="58"/>
      <c r="O9" s="58"/>
      <c r="P9" s="52" t="s">
        <v>14</v>
      </c>
      <c r="Q9" s="53" t="s">
        <v>12</v>
      </c>
      <c r="R9" s="59" t="s">
        <v>16</v>
      </c>
      <c r="S9" s="58" t="s">
        <v>6</v>
      </c>
      <c r="T9" s="58"/>
      <c r="U9" s="58"/>
      <c r="V9" s="52" t="s">
        <v>14</v>
      </c>
      <c r="W9" s="53" t="s">
        <v>12</v>
      </c>
      <c r="X9" s="59" t="s">
        <v>16</v>
      </c>
      <c r="Y9" s="58" t="s">
        <v>7</v>
      </c>
      <c r="Z9" s="58"/>
      <c r="AA9" s="58"/>
      <c r="AB9" s="58"/>
      <c r="AC9" s="58"/>
      <c r="AD9" s="58"/>
      <c r="AE9" s="52" t="s">
        <v>14</v>
      </c>
      <c r="AF9" s="53" t="s">
        <v>12</v>
      </c>
      <c r="AG9" s="59" t="s">
        <v>16</v>
      </c>
      <c r="AH9" s="17" t="s">
        <v>8</v>
      </c>
      <c r="AI9" s="60" t="s">
        <v>9</v>
      </c>
      <c r="AJ9" s="51" t="s">
        <v>10</v>
      </c>
    </row>
    <row r="10" spans="1:37" ht="225" customHeight="1" x14ac:dyDescent="0.25">
      <c r="B10" s="57"/>
      <c r="C10" s="57"/>
      <c r="D10" s="12" t="s">
        <v>65</v>
      </c>
      <c r="E10" s="12" t="s">
        <v>33</v>
      </c>
      <c r="F10" s="12" t="s">
        <v>34</v>
      </c>
      <c r="G10" s="12" t="s">
        <v>66</v>
      </c>
      <c r="H10" s="52"/>
      <c r="I10" s="53"/>
      <c r="J10" s="59"/>
      <c r="K10" s="12" t="s">
        <v>67</v>
      </c>
      <c r="L10" s="12" t="s">
        <v>35</v>
      </c>
      <c r="M10" s="12" t="s">
        <v>36</v>
      </c>
      <c r="N10" s="12" t="s">
        <v>68</v>
      </c>
      <c r="O10" s="12" t="s">
        <v>69</v>
      </c>
      <c r="P10" s="52"/>
      <c r="Q10" s="53"/>
      <c r="R10" s="59"/>
      <c r="S10" s="12" t="s">
        <v>70</v>
      </c>
      <c r="T10" s="12" t="s">
        <v>71</v>
      </c>
      <c r="U10" s="12" t="s">
        <v>72</v>
      </c>
      <c r="V10" s="52"/>
      <c r="W10" s="53"/>
      <c r="X10" s="59"/>
      <c r="Y10" s="12" t="s">
        <v>73</v>
      </c>
      <c r="Z10" s="12" t="s">
        <v>74</v>
      </c>
      <c r="AA10" s="12" t="s">
        <v>75</v>
      </c>
      <c r="AB10" s="12" t="s">
        <v>76</v>
      </c>
      <c r="AC10" s="12" t="s">
        <v>77</v>
      </c>
      <c r="AD10" s="12" t="s">
        <v>78</v>
      </c>
      <c r="AE10" s="52"/>
      <c r="AF10" s="53"/>
      <c r="AG10" s="59"/>
      <c r="AH10" s="18"/>
      <c r="AI10" s="60"/>
      <c r="AJ10" s="51"/>
    </row>
    <row r="11" spans="1:37" x14ac:dyDescent="0.25">
      <c r="B11" s="1">
        <v>1</v>
      </c>
      <c r="C11" s="1" t="s">
        <v>83</v>
      </c>
      <c r="D11" s="1">
        <v>3</v>
      </c>
      <c r="E11" s="1">
        <v>2</v>
      </c>
      <c r="F11" s="1">
        <v>2</v>
      </c>
      <c r="G11" s="1">
        <v>3</v>
      </c>
      <c r="H11" s="4">
        <f>SUM(D11:G11)</f>
        <v>10</v>
      </c>
      <c r="I11" s="6">
        <f>H11/4</f>
        <v>2.5</v>
      </c>
      <c r="J11" s="11" t="str">
        <f>IF(D11="","",VLOOKUP(I11,$H$78:$I$80,2,TRUE))</f>
        <v>ІІ ур</v>
      </c>
      <c r="K11" s="1">
        <v>3</v>
      </c>
      <c r="L11" s="1">
        <v>3</v>
      </c>
      <c r="M11" s="1">
        <v>2</v>
      </c>
      <c r="N11" s="1">
        <v>3</v>
      </c>
      <c r="O11" s="1">
        <v>3</v>
      </c>
      <c r="P11" s="4">
        <f>SUM(K11:O11)</f>
        <v>14</v>
      </c>
      <c r="Q11" s="6">
        <f>P11/5</f>
        <v>2.8</v>
      </c>
      <c r="R11" s="11" t="str">
        <f>IF(K11="","",VLOOKUP(Q11,$H$78:$I$80,2,TRUE))</f>
        <v>ІІІ ур</v>
      </c>
      <c r="S11" s="1">
        <v>3</v>
      </c>
      <c r="T11" s="1">
        <v>2</v>
      </c>
      <c r="U11" s="1">
        <v>3</v>
      </c>
      <c r="V11" s="4">
        <f>SUM(S11:U11)</f>
        <v>8</v>
      </c>
      <c r="W11" s="6">
        <f>V11/3</f>
        <v>2.6666666666666665</v>
      </c>
      <c r="X11" s="11" t="str">
        <f>IF(S11="","",VLOOKUP(W11,$H$78:$I$80,2,TRUE))</f>
        <v>ІІІ ур</v>
      </c>
      <c r="Y11" s="1">
        <v>3</v>
      </c>
      <c r="Z11" s="1">
        <v>2</v>
      </c>
      <c r="AA11" s="1">
        <v>3</v>
      </c>
      <c r="AB11" s="1">
        <v>3</v>
      </c>
      <c r="AC11" s="1">
        <v>2</v>
      </c>
      <c r="AD11" s="1">
        <v>3</v>
      </c>
      <c r="AE11" s="4">
        <f>SUM(Y11:AD11)</f>
        <v>16</v>
      </c>
      <c r="AF11" s="6">
        <f>AE11/6</f>
        <v>2.6666666666666665</v>
      </c>
      <c r="AG11" s="11" t="str">
        <f>IF(Y11="","",VLOOKUP(AF11,$H$78:$I$80,2,TRUE))</f>
        <v>ІІІ ур</v>
      </c>
      <c r="AH11" s="5">
        <f>H11+P11+V11+AE11</f>
        <v>48</v>
      </c>
      <c r="AI11" s="7">
        <f>AH11/18</f>
        <v>2.6666666666666665</v>
      </c>
      <c r="AJ11" s="11" t="str">
        <f>IF(AB11="","",VLOOKUP(AI11,$H$78:$I$80,2,TRUE))</f>
        <v>ІІІ ур</v>
      </c>
    </row>
    <row r="12" spans="1:37" x14ac:dyDescent="0.25">
      <c r="B12" s="1">
        <v>2</v>
      </c>
      <c r="C12" s="1" t="s">
        <v>82</v>
      </c>
      <c r="D12" s="1">
        <v>3</v>
      </c>
      <c r="E12" s="1">
        <v>3</v>
      </c>
      <c r="F12" s="1">
        <v>2</v>
      </c>
      <c r="G12" s="1">
        <v>3</v>
      </c>
      <c r="H12" s="4">
        <f t="shared" ref="H12:H16" si="0">SUM(D12:G12)</f>
        <v>11</v>
      </c>
      <c r="I12" s="6">
        <f t="shared" ref="I12:I16" si="1">H12/4</f>
        <v>2.75</v>
      </c>
      <c r="J12" s="11" t="str">
        <f t="shared" ref="J12:J16" si="2">IF(D12="","",VLOOKUP(I12,$H$78:$I$80,2,TRUE))</f>
        <v>ІІІ ур</v>
      </c>
      <c r="K12" s="1">
        <v>3</v>
      </c>
      <c r="L12" s="1">
        <v>2</v>
      </c>
      <c r="M12" s="1">
        <v>2</v>
      </c>
      <c r="N12" s="1">
        <v>3</v>
      </c>
      <c r="O12" s="1">
        <v>3</v>
      </c>
      <c r="P12" s="4">
        <f t="shared" ref="P12:P16" si="3">SUM(K12:O12)</f>
        <v>13</v>
      </c>
      <c r="Q12" s="6">
        <f t="shared" ref="Q12:Q16" si="4">P12/5</f>
        <v>2.6</v>
      </c>
      <c r="R12" s="11" t="str">
        <f t="shared" ref="R12:R16" si="5">IF(K12="","",VLOOKUP(Q12,$H$78:$I$80,2,TRUE))</f>
        <v>ІІІ ур</v>
      </c>
      <c r="S12" s="1">
        <v>3</v>
      </c>
      <c r="T12" s="1">
        <v>2</v>
      </c>
      <c r="U12" s="1">
        <v>3</v>
      </c>
      <c r="V12" s="4">
        <f t="shared" ref="V12:V16" si="6">SUM(S12:U12)</f>
        <v>8</v>
      </c>
      <c r="W12" s="6">
        <f t="shared" ref="W12:W16" si="7">V12/3</f>
        <v>2.6666666666666665</v>
      </c>
      <c r="X12" s="11" t="str">
        <f t="shared" ref="X12:X16" si="8">IF(S12="","",VLOOKUP(W12,$H$78:$I$80,2,TRUE))</f>
        <v>ІІІ ур</v>
      </c>
      <c r="Y12" s="1">
        <v>3</v>
      </c>
      <c r="Z12" s="1">
        <v>2</v>
      </c>
      <c r="AA12" s="1">
        <v>3</v>
      </c>
      <c r="AB12" s="1">
        <v>3</v>
      </c>
      <c r="AC12" s="1">
        <v>2</v>
      </c>
      <c r="AD12" s="1">
        <v>3</v>
      </c>
      <c r="AE12" s="4">
        <f t="shared" ref="AE12:AE16" si="9">SUM(Y12:AD12)</f>
        <v>16</v>
      </c>
      <c r="AF12" s="6">
        <f t="shared" ref="AF12:AF16" si="10">AE12/6</f>
        <v>2.6666666666666665</v>
      </c>
      <c r="AG12" s="11" t="str">
        <f t="shared" ref="AG12:AG16" si="11">IF(Y12="","",VLOOKUP(AF12,$H$78:$I$80,2,TRUE))</f>
        <v>ІІІ ур</v>
      </c>
      <c r="AH12" s="5">
        <f t="shared" ref="AH12:AH16" si="12">H12+P12+V12+AE12</f>
        <v>48</v>
      </c>
      <c r="AI12" s="7">
        <f t="shared" ref="AI12:AI16" si="13">AH12/18</f>
        <v>2.6666666666666665</v>
      </c>
      <c r="AJ12" s="11" t="str">
        <f t="shared" ref="AJ12:AJ16" si="14">IF(AB12="","",VLOOKUP(AI12,$H$78:$I$80,2,TRUE))</f>
        <v>ІІІ ур</v>
      </c>
    </row>
    <row r="13" spans="1:37" x14ac:dyDescent="0.25">
      <c r="B13" s="1">
        <v>3</v>
      </c>
      <c r="C13" s="1" t="s">
        <v>84</v>
      </c>
      <c r="D13" s="1">
        <v>3</v>
      </c>
      <c r="E13" s="1">
        <v>3</v>
      </c>
      <c r="F13" s="1">
        <v>2</v>
      </c>
      <c r="G13" s="1">
        <v>3</v>
      </c>
      <c r="H13" s="4">
        <v>11</v>
      </c>
      <c r="I13" s="6">
        <v>2.8</v>
      </c>
      <c r="J13" s="11" t="str">
        <f t="shared" si="2"/>
        <v>ІІІ ур</v>
      </c>
      <c r="K13" s="1">
        <v>3</v>
      </c>
      <c r="L13" s="1">
        <v>2</v>
      </c>
      <c r="M13" s="1">
        <v>2</v>
      </c>
      <c r="N13" s="1">
        <v>3</v>
      </c>
      <c r="O13" s="1">
        <v>3</v>
      </c>
      <c r="P13" s="4">
        <v>13</v>
      </c>
      <c r="Q13" s="6">
        <v>2.6</v>
      </c>
      <c r="R13" s="11" t="str">
        <f t="shared" si="5"/>
        <v>ІІІ ур</v>
      </c>
      <c r="S13" s="1">
        <v>3</v>
      </c>
      <c r="T13" s="1">
        <v>2</v>
      </c>
      <c r="U13" s="1">
        <v>3</v>
      </c>
      <c r="V13" s="4">
        <v>8</v>
      </c>
      <c r="W13" s="6">
        <v>2.7</v>
      </c>
      <c r="X13" s="11" t="str">
        <f t="shared" si="8"/>
        <v>ІІІ ур</v>
      </c>
      <c r="Y13" s="1">
        <v>3</v>
      </c>
      <c r="Z13" s="1">
        <v>2</v>
      </c>
      <c r="AA13" s="1">
        <v>3</v>
      </c>
      <c r="AB13" s="1">
        <v>3</v>
      </c>
      <c r="AC13" s="1">
        <v>2</v>
      </c>
      <c r="AD13" s="1">
        <v>3</v>
      </c>
      <c r="AE13" s="4">
        <v>16</v>
      </c>
      <c r="AF13" s="6">
        <v>2.7</v>
      </c>
      <c r="AG13" s="11" t="str">
        <f t="shared" si="11"/>
        <v>ІІІ ур</v>
      </c>
      <c r="AH13" s="5">
        <v>48</v>
      </c>
      <c r="AI13" s="7">
        <v>2.6667000000000001</v>
      </c>
      <c r="AJ13" s="11" t="str">
        <f>IF(AB13="","",VLOOKUP(AI13,$H$78:$I$80,2,TRUE))</f>
        <v>ІІІ ур</v>
      </c>
    </row>
    <row r="14" spans="1:37" x14ac:dyDescent="0.25">
      <c r="B14" s="1">
        <v>4</v>
      </c>
      <c r="C14" s="1" t="s">
        <v>85</v>
      </c>
      <c r="D14" s="1">
        <v>3</v>
      </c>
      <c r="E14" s="1">
        <v>3</v>
      </c>
      <c r="F14" s="1">
        <v>2</v>
      </c>
      <c r="G14" s="1">
        <v>3</v>
      </c>
      <c r="H14" s="4">
        <v>11</v>
      </c>
      <c r="I14" s="6">
        <v>2.8</v>
      </c>
      <c r="J14" s="11" t="str">
        <f t="shared" si="2"/>
        <v>ІІІ ур</v>
      </c>
      <c r="K14" s="1">
        <v>3</v>
      </c>
      <c r="L14" s="1">
        <v>2</v>
      </c>
      <c r="M14" s="1">
        <v>2</v>
      </c>
      <c r="N14" s="1">
        <v>3</v>
      </c>
      <c r="O14" s="1">
        <v>3</v>
      </c>
      <c r="P14" s="4">
        <v>13</v>
      </c>
      <c r="Q14" s="6">
        <v>2.6</v>
      </c>
      <c r="R14" s="11" t="str">
        <f t="shared" si="5"/>
        <v>ІІІ ур</v>
      </c>
      <c r="S14" s="1">
        <v>3</v>
      </c>
      <c r="T14" s="1">
        <v>2</v>
      </c>
      <c r="U14" s="1">
        <v>3</v>
      </c>
      <c r="V14" s="4">
        <v>8</v>
      </c>
      <c r="W14" s="6">
        <v>2.7</v>
      </c>
      <c r="X14" s="11" t="str">
        <f t="shared" si="8"/>
        <v>ІІІ ур</v>
      </c>
      <c r="Y14" s="1">
        <v>3</v>
      </c>
      <c r="Z14" s="1">
        <v>2</v>
      </c>
      <c r="AA14" s="1">
        <v>3</v>
      </c>
      <c r="AB14" s="1">
        <v>3</v>
      </c>
      <c r="AC14" s="1">
        <v>2</v>
      </c>
      <c r="AD14" s="1">
        <v>3</v>
      </c>
      <c r="AE14" s="4">
        <v>16</v>
      </c>
      <c r="AF14" s="6">
        <v>2.7</v>
      </c>
      <c r="AG14" s="11" t="str">
        <f t="shared" si="11"/>
        <v>ІІІ ур</v>
      </c>
      <c r="AH14" s="5">
        <v>48</v>
      </c>
      <c r="AI14" s="7">
        <v>2.6667000000000001</v>
      </c>
      <c r="AJ14" s="11" t="str">
        <f t="shared" si="14"/>
        <v>ІІІ ур</v>
      </c>
    </row>
    <row r="15" spans="1:37" x14ac:dyDescent="0.25">
      <c r="B15" s="1">
        <v>5</v>
      </c>
      <c r="C15" s="1" t="s">
        <v>86</v>
      </c>
      <c r="D15" s="1">
        <v>3</v>
      </c>
      <c r="E15" s="1">
        <v>3</v>
      </c>
      <c r="F15" s="1">
        <v>2</v>
      </c>
      <c r="G15" s="1">
        <v>3</v>
      </c>
      <c r="H15" s="4">
        <v>11</v>
      </c>
      <c r="I15" s="6">
        <v>2.8</v>
      </c>
      <c r="J15" s="11" t="str">
        <f t="shared" si="2"/>
        <v>ІІІ ур</v>
      </c>
      <c r="K15" s="1">
        <v>3</v>
      </c>
      <c r="L15" s="1">
        <v>2</v>
      </c>
      <c r="M15" s="1">
        <v>2</v>
      </c>
      <c r="N15" s="1">
        <v>3</v>
      </c>
      <c r="O15" s="1">
        <v>3</v>
      </c>
      <c r="P15" s="4">
        <v>13</v>
      </c>
      <c r="Q15" s="6">
        <v>2.6</v>
      </c>
      <c r="R15" s="11" t="str">
        <f t="shared" si="5"/>
        <v>ІІІ ур</v>
      </c>
      <c r="S15" s="1">
        <v>3</v>
      </c>
      <c r="T15" s="1">
        <v>2</v>
      </c>
      <c r="U15" s="1">
        <v>3</v>
      </c>
      <c r="V15" s="4">
        <v>8</v>
      </c>
      <c r="W15" s="6">
        <v>2.7</v>
      </c>
      <c r="X15" s="11" t="str">
        <f t="shared" si="8"/>
        <v>ІІІ ур</v>
      </c>
      <c r="Y15" s="1">
        <v>3</v>
      </c>
      <c r="Z15" s="1">
        <v>2</v>
      </c>
      <c r="AA15" s="1">
        <v>3</v>
      </c>
      <c r="AB15" s="1">
        <v>3</v>
      </c>
      <c r="AC15" s="1">
        <v>2</v>
      </c>
      <c r="AD15" s="1">
        <v>3</v>
      </c>
      <c r="AE15" s="4">
        <v>16</v>
      </c>
      <c r="AF15" s="6">
        <v>2.7</v>
      </c>
      <c r="AG15" s="11" t="str">
        <f t="shared" si="11"/>
        <v>ІІІ ур</v>
      </c>
      <c r="AH15" s="5">
        <v>48</v>
      </c>
      <c r="AI15" s="7">
        <v>2.6667000000000001</v>
      </c>
      <c r="AJ15" s="11" t="str">
        <f>IF(AB15="","",VLOOKUP(AI15,$H$78:$I$80,2,TRUE))</f>
        <v>ІІІ ур</v>
      </c>
    </row>
    <row r="16" spans="1:37" x14ac:dyDescent="0.25">
      <c r="B16" s="1">
        <v>6</v>
      </c>
      <c r="C16" s="1" t="s">
        <v>87</v>
      </c>
      <c r="D16" s="1">
        <v>3</v>
      </c>
      <c r="E16" s="1">
        <v>3</v>
      </c>
      <c r="F16" s="1">
        <v>3</v>
      </c>
      <c r="G16" s="1">
        <v>3</v>
      </c>
      <c r="H16" s="4">
        <f t="shared" si="0"/>
        <v>12</v>
      </c>
      <c r="I16" s="6">
        <f t="shared" si="1"/>
        <v>3</v>
      </c>
      <c r="J16" s="11" t="str">
        <f t="shared" si="2"/>
        <v>ІІІ ур</v>
      </c>
      <c r="K16" s="1">
        <v>3</v>
      </c>
      <c r="L16" s="1">
        <v>2</v>
      </c>
      <c r="M16" s="1">
        <v>2</v>
      </c>
      <c r="N16" s="1">
        <v>3</v>
      </c>
      <c r="O16" s="1">
        <v>3</v>
      </c>
      <c r="P16" s="4">
        <f t="shared" si="3"/>
        <v>13</v>
      </c>
      <c r="Q16" s="6">
        <f t="shared" si="4"/>
        <v>2.6</v>
      </c>
      <c r="R16" s="11" t="str">
        <f t="shared" si="5"/>
        <v>ІІІ ур</v>
      </c>
      <c r="S16" s="1">
        <v>3</v>
      </c>
      <c r="T16" s="1">
        <v>2</v>
      </c>
      <c r="U16" s="1">
        <v>3</v>
      </c>
      <c r="V16" s="4">
        <f t="shared" si="6"/>
        <v>8</v>
      </c>
      <c r="W16" s="6">
        <f t="shared" si="7"/>
        <v>2.6666666666666665</v>
      </c>
      <c r="X16" s="11" t="str">
        <f t="shared" si="8"/>
        <v>ІІІ ур</v>
      </c>
      <c r="Y16" s="1">
        <v>3</v>
      </c>
      <c r="Z16" s="1">
        <v>2</v>
      </c>
      <c r="AA16" s="1">
        <v>3</v>
      </c>
      <c r="AB16" s="1">
        <v>3</v>
      </c>
      <c r="AC16" s="1">
        <v>3</v>
      </c>
      <c r="AD16" s="1">
        <v>3</v>
      </c>
      <c r="AE16" s="4">
        <f t="shared" si="9"/>
        <v>17</v>
      </c>
      <c r="AF16" s="6">
        <f t="shared" si="10"/>
        <v>2.8333333333333335</v>
      </c>
      <c r="AG16" s="11" t="str">
        <f t="shared" si="11"/>
        <v>ІІІ ур</v>
      </c>
      <c r="AH16" s="5">
        <f t="shared" si="12"/>
        <v>50</v>
      </c>
      <c r="AI16" s="7">
        <f t="shared" si="13"/>
        <v>2.7777777777777777</v>
      </c>
      <c r="AJ16" s="11" t="str">
        <f t="shared" si="14"/>
        <v>ІІІ ур</v>
      </c>
    </row>
    <row r="17" spans="2:36" x14ac:dyDescent="0.25">
      <c r="B17" s="45"/>
      <c r="C17" s="45"/>
      <c r="D17" s="48"/>
      <c r="E17" s="49"/>
      <c r="F17" s="49"/>
      <c r="G17" s="49"/>
      <c r="H17" s="50"/>
      <c r="I17" s="1" t="s">
        <v>15</v>
      </c>
      <c r="J17" s="9" t="s">
        <v>11</v>
      </c>
      <c r="K17" s="48"/>
      <c r="L17" s="49"/>
      <c r="M17" s="49"/>
      <c r="N17" s="49"/>
      <c r="O17" s="49"/>
      <c r="P17" s="50"/>
      <c r="Q17" s="1" t="s">
        <v>15</v>
      </c>
      <c r="R17" s="9" t="s">
        <v>11</v>
      </c>
      <c r="S17" s="48"/>
      <c r="T17" s="49"/>
      <c r="U17" s="49"/>
      <c r="V17" s="50"/>
      <c r="W17" s="1" t="s">
        <v>15</v>
      </c>
      <c r="X17" s="9" t="s">
        <v>11</v>
      </c>
      <c r="Y17" s="48"/>
      <c r="Z17" s="49"/>
      <c r="AA17" s="49"/>
      <c r="AB17" s="49"/>
      <c r="AC17" s="49"/>
      <c r="AD17" s="49"/>
      <c r="AE17" s="50"/>
      <c r="AF17" s="1" t="s">
        <v>15</v>
      </c>
      <c r="AG17" s="9" t="s">
        <v>11</v>
      </c>
      <c r="AH17" s="2"/>
      <c r="AI17" s="2"/>
      <c r="AJ17" s="2"/>
    </row>
    <row r="18" spans="2:36" x14ac:dyDescent="0.25">
      <c r="B18" s="46"/>
      <c r="C18" s="46"/>
      <c r="D18" s="48" t="s">
        <v>20</v>
      </c>
      <c r="E18" s="49"/>
      <c r="F18" s="49"/>
      <c r="G18" s="49"/>
      <c r="H18" s="50"/>
      <c r="I18" s="8">
        <f>COUNTA(C11:C16)</f>
        <v>6</v>
      </c>
      <c r="J18" s="8">
        <v>100</v>
      </c>
      <c r="K18" s="48" t="s">
        <v>20</v>
      </c>
      <c r="L18" s="49"/>
      <c r="M18" s="49"/>
      <c r="N18" s="49"/>
      <c r="O18" s="49"/>
      <c r="P18" s="50"/>
      <c r="Q18" s="8">
        <f>COUNTA(C11:C16)</f>
        <v>6</v>
      </c>
      <c r="R18" s="8">
        <v>100</v>
      </c>
      <c r="S18" s="48" t="s">
        <v>20</v>
      </c>
      <c r="T18" s="49"/>
      <c r="U18" s="49"/>
      <c r="V18" s="50"/>
      <c r="W18" s="8">
        <f>COUNTA(C11:C16)</f>
        <v>6</v>
      </c>
      <c r="X18" s="8">
        <v>100</v>
      </c>
      <c r="Y18" s="48" t="s">
        <v>20</v>
      </c>
      <c r="Z18" s="49"/>
      <c r="AA18" s="49"/>
      <c r="AB18" s="49"/>
      <c r="AC18" s="49"/>
      <c r="AD18" s="49"/>
      <c r="AE18" s="50"/>
      <c r="AF18" s="8">
        <f>COUNTA(C11:C16)</f>
        <v>6</v>
      </c>
      <c r="AG18" s="8">
        <v>100</v>
      </c>
      <c r="AH18" s="2"/>
      <c r="AI18" s="2"/>
      <c r="AJ18" s="2"/>
    </row>
    <row r="19" spans="2:36" x14ac:dyDescent="0.25">
      <c r="B19" s="46"/>
      <c r="C19" s="46"/>
      <c r="D19" s="48" t="s">
        <v>25</v>
      </c>
      <c r="E19" s="49"/>
      <c r="F19" s="49"/>
      <c r="G19" s="49"/>
      <c r="H19" s="50"/>
      <c r="I19" s="10">
        <f>COUNTIF(J11:J16,"І ур")</f>
        <v>0</v>
      </c>
      <c r="J19" s="3">
        <f>(I19/I18)*100</f>
        <v>0</v>
      </c>
      <c r="K19" s="48" t="s">
        <v>25</v>
      </c>
      <c r="L19" s="49"/>
      <c r="M19" s="49"/>
      <c r="N19" s="49"/>
      <c r="O19" s="49"/>
      <c r="P19" s="50"/>
      <c r="Q19" s="10">
        <f>COUNTIF(R11:R16,"І ур")</f>
        <v>0</v>
      </c>
      <c r="R19" s="3">
        <f>(Q19/Q18)*100</f>
        <v>0</v>
      </c>
      <c r="S19" s="48" t="s">
        <v>25</v>
      </c>
      <c r="T19" s="49"/>
      <c r="U19" s="49"/>
      <c r="V19" s="50"/>
      <c r="W19" s="10">
        <f>COUNTIF(X11:X16,"І ур")</f>
        <v>0</v>
      </c>
      <c r="X19" s="3">
        <f>(W19/W18)*100</f>
        <v>0</v>
      </c>
      <c r="Y19" s="48" t="s">
        <v>25</v>
      </c>
      <c r="Z19" s="49"/>
      <c r="AA19" s="49"/>
      <c r="AB19" s="49"/>
      <c r="AC19" s="49"/>
      <c r="AD19" s="49"/>
      <c r="AE19" s="50"/>
      <c r="AF19" s="10">
        <f>COUNTIF(AG11:AG16,"І ур")</f>
        <v>0</v>
      </c>
      <c r="AG19" s="3">
        <f>(AF19/AF18)*100</f>
        <v>0</v>
      </c>
      <c r="AH19" s="2"/>
      <c r="AI19" s="2"/>
      <c r="AJ19" s="2"/>
    </row>
    <row r="20" spans="2:36" x14ac:dyDescent="0.25">
      <c r="B20" s="46"/>
      <c r="C20" s="46"/>
      <c r="D20" s="48" t="s">
        <v>26</v>
      </c>
      <c r="E20" s="49"/>
      <c r="F20" s="49"/>
      <c r="G20" s="49"/>
      <c r="H20" s="50"/>
      <c r="I20" s="10">
        <f>COUNTIF(J11:J16,"ІІ ур")</f>
        <v>1</v>
      </c>
      <c r="J20" s="3">
        <f>(I20/I18)*100</f>
        <v>16.666666666666664</v>
      </c>
      <c r="K20" s="48" t="s">
        <v>26</v>
      </c>
      <c r="L20" s="49"/>
      <c r="M20" s="49"/>
      <c r="N20" s="49"/>
      <c r="O20" s="49"/>
      <c r="P20" s="50"/>
      <c r="Q20" s="10">
        <f>COUNTIF(R11:R16,"ІІ ур")</f>
        <v>0</v>
      </c>
      <c r="R20" s="3">
        <f>(Q20/Q18)*100</f>
        <v>0</v>
      </c>
      <c r="S20" s="48" t="s">
        <v>26</v>
      </c>
      <c r="T20" s="49"/>
      <c r="U20" s="49"/>
      <c r="V20" s="50"/>
      <c r="W20" s="10">
        <f>COUNTIF(X11:X16,"ІІ ур")</f>
        <v>0</v>
      </c>
      <c r="X20" s="3">
        <f>(W20/W18)*100</f>
        <v>0</v>
      </c>
      <c r="Y20" s="48" t="s">
        <v>26</v>
      </c>
      <c r="Z20" s="49"/>
      <c r="AA20" s="49"/>
      <c r="AB20" s="49"/>
      <c r="AC20" s="49"/>
      <c r="AD20" s="49"/>
      <c r="AE20" s="50"/>
      <c r="AF20" s="10">
        <f>COUNTIF(AG11:AG16,"ІІ ур")</f>
        <v>0</v>
      </c>
      <c r="AG20" s="3">
        <f>(AF20/AF18)*100</f>
        <v>0</v>
      </c>
      <c r="AH20" s="2"/>
      <c r="AI20" s="2"/>
      <c r="AJ20" s="2"/>
    </row>
    <row r="21" spans="2:36" x14ac:dyDescent="0.25">
      <c r="B21" s="46"/>
      <c r="C21" s="46"/>
      <c r="D21" s="48" t="s">
        <v>27</v>
      </c>
      <c r="E21" s="49"/>
      <c r="F21" s="49"/>
      <c r="G21" s="49"/>
      <c r="H21" s="50"/>
      <c r="I21" s="10">
        <f>COUNTIF(J11:J16,"ІІІ ур")</f>
        <v>5</v>
      </c>
      <c r="J21" s="3">
        <f>(I21/I18)*100</f>
        <v>83.333333333333343</v>
      </c>
      <c r="K21" s="48" t="s">
        <v>27</v>
      </c>
      <c r="L21" s="49"/>
      <c r="M21" s="49"/>
      <c r="N21" s="49"/>
      <c r="O21" s="49"/>
      <c r="P21" s="50"/>
      <c r="Q21" s="10">
        <f>COUNTIF(R11:R16,"ІІІ ур")</f>
        <v>6</v>
      </c>
      <c r="R21" s="3">
        <f>(Q21/Q18)*100</f>
        <v>100</v>
      </c>
      <c r="S21" s="48" t="s">
        <v>27</v>
      </c>
      <c r="T21" s="49"/>
      <c r="U21" s="49"/>
      <c r="V21" s="50"/>
      <c r="W21" s="10">
        <f>COUNTIF(X11:X16,"ІІІ ур")</f>
        <v>6</v>
      </c>
      <c r="X21" s="3">
        <f>(W21/W18)*100</f>
        <v>100</v>
      </c>
      <c r="Y21" s="48" t="s">
        <v>27</v>
      </c>
      <c r="Z21" s="49"/>
      <c r="AA21" s="49"/>
      <c r="AB21" s="49"/>
      <c r="AC21" s="49"/>
      <c r="AD21" s="49"/>
      <c r="AE21" s="50"/>
      <c r="AF21" s="10">
        <f>COUNTIF(AG11:AG16,"ІІІ ур")</f>
        <v>6</v>
      </c>
      <c r="AG21" s="3">
        <f>(AF21/AF18)*100</f>
        <v>100</v>
      </c>
      <c r="AH21" s="2"/>
      <c r="AI21" s="2"/>
      <c r="AJ21" s="2"/>
    </row>
    <row r="22" spans="2:36" x14ac:dyDescent="0.25">
      <c r="B22" s="46"/>
      <c r="C22" s="46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1" t="s">
        <v>15</v>
      </c>
      <c r="AJ22" s="9" t="s">
        <v>11</v>
      </c>
    </row>
    <row r="23" spans="2:36" x14ac:dyDescent="0.25">
      <c r="B23" s="46"/>
      <c r="C23" s="46"/>
      <c r="D23" s="42" t="s">
        <v>21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4"/>
      <c r="AI23" s="8">
        <f>COUNTA(C11:C16)</f>
        <v>6</v>
      </c>
      <c r="AJ23" s="8">
        <v>100</v>
      </c>
    </row>
    <row r="24" spans="2:36" x14ac:dyDescent="0.25">
      <c r="B24" s="46"/>
      <c r="C24" s="46"/>
      <c r="D24" s="54" t="s">
        <v>22</v>
      </c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10">
        <f>COUNTIF(AJ11:AJ16,"І ур")</f>
        <v>0</v>
      </c>
      <c r="AJ24" s="3">
        <f>(AI24/AI23)*100</f>
        <v>0</v>
      </c>
    </row>
    <row r="25" spans="2:36" x14ac:dyDescent="0.25">
      <c r="B25" s="46"/>
      <c r="C25" s="46"/>
      <c r="D25" s="54" t="s">
        <v>29</v>
      </c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10">
        <f>COUNTIF(AJ11:AJ16,"ІІ ур")</f>
        <v>0</v>
      </c>
      <c r="AJ25" s="3">
        <f>(AI25/AI23)*100</f>
        <v>0</v>
      </c>
    </row>
    <row r="26" spans="2:36" x14ac:dyDescent="0.25">
      <c r="B26" s="47"/>
      <c r="C26" s="47"/>
      <c r="D26" s="54" t="s">
        <v>24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10">
        <f>COUNTIF(AJ11:AJ16,"ІІІ ур")</f>
        <v>6</v>
      </c>
      <c r="AJ26" s="3">
        <f>(AI26/AI23)*100</f>
        <v>100</v>
      </c>
    </row>
    <row r="78" spans="8:9" x14ac:dyDescent="0.25">
      <c r="H78">
        <v>1</v>
      </c>
      <c r="I78" t="s">
        <v>17</v>
      </c>
    </row>
    <row r="79" spans="8:9" x14ac:dyDescent="0.25">
      <c r="H79">
        <v>1.6</v>
      </c>
      <c r="I79" t="s">
        <v>18</v>
      </c>
    </row>
    <row r="80" spans="8:9" x14ac:dyDescent="0.25">
      <c r="H80">
        <v>2.6</v>
      </c>
      <c r="I80" t="s">
        <v>19</v>
      </c>
    </row>
  </sheetData>
  <autoFilter ref="AJ1:AJ28"/>
  <mergeCells count="52">
    <mergeCell ref="S19:V19"/>
    <mergeCell ref="S20:V20"/>
    <mergeCell ref="S21:V21"/>
    <mergeCell ref="Y19:AE19"/>
    <mergeCell ref="Y20:AE20"/>
    <mergeCell ref="Y21:AE21"/>
    <mergeCell ref="K20:P20"/>
    <mergeCell ref="K21:P21"/>
    <mergeCell ref="D19:H19"/>
    <mergeCell ref="D20:H20"/>
    <mergeCell ref="D21:H21"/>
    <mergeCell ref="X9:X10"/>
    <mergeCell ref="AE9:AE10"/>
    <mergeCell ref="AF9:AF10"/>
    <mergeCell ref="AG9:AG10"/>
    <mergeCell ref="J9:J10"/>
    <mergeCell ref="P9:P10"/>
    <mergeCell ref="Q9:Q10"/>
    <mergeCell ref="R9:R10"/>
    <mergeCell ref="W9:W10"/>
    <mergeCell ref="D22:AH22"/>
    <mergeCell ref="D24:AH24"/>
    <mergeCell ref="D25:AH25"/>
    <mergeCell ref="D26:AH26"/>
    <mergeCell ref="B17:B26"/>
    <mergeCell ref="C17:C26"/>
    <mergeCell ref="D23:AH23"/>
    <mergeCell ref="S18:V18"/>
    <mergeCell ref="Y17:AE17"/>
    <mergeCell ref="Y18:AE18"/>
    <mergeCell ref="D17:H17"/>
    <mergeCell ref="D18:H18"/>
    <mergeCell ref="K17:P17"/>
    <mergeCell ref="K18:P18"/>
    <mergeCell ref="S17:V17"/>
    <mergeCell ref="K19:P19"/>
    <mergeCell ref="A2:AK2"/>
    <mergeCell ref="A3:AK3"/>
    <mergeCell ref="A4:AK4"/>
    <mergeCell ref="B6:AJ6"/>
    <mergeCell ref="B9:B10"/>
    <mergeCell ref="C9:C10"/>
    <mergeCell ref="D9:G9"/>
    <mergeCell ref="K9:O9"/>
    <mergeCell ref="S9:U9"/>
    <mergeCell ref="Y9:AD9"/>
    <mergeCell ref="V9:V10"/>
    <mergeCell ref="AH9:AH10"/>
    <mergeCell ref="AI9:AI10"/>
    <mergeCell ref="AJ9:AJ10"/>
    <mergeCell ref="H9:H10"/>
    <mergeCell ref="I9:I10"/>
  </mergeCells>
  <pageMargins left="0.7" right="0.7" top="0.75" bottom="0.75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2-х старт</vt:lpstr>
      <vt:lpstr>от 2-х промежуток</vt:lpstr>
      <vt:lpstr>от 2-х итог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2023-09-07T10:44:38Z</dcterms:modified>
</cp:coreProperties>
</file>